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1355" windowHeight="92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Arkusz1!$A$3:$M$105</definedName>
    <definedName name="_xlnm.Print_Area" localSheetId="0">Arkusz1!$A$1:$G$105</definedName>
    <definedName name="OLE_LINK1" localSheetId="0">Arkusz1!$A$2</definedName>
    <definedName name="_xlnm.Print_Titles" localSheetId="0">Arkusz1!$1:$3</definedName>
  </definedNames>
  <calcPr calcId="152511"/>
</workbook>
</file>

<file path=xl/calcChain.xml><?xml version="1.0" encoding="utf-8"?>
<calcChain xmlns="http://schemas.openxmlformats.org/spreadsheetml/2006/main">
  <c r="F7" i="1"/>
  <c r="E36"/>
  <c r="E40" l="1"/>
  <c r="F14" l="1"/>
  <c r="L77" l="1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49"/>
  <c r="H82"/>
  <c r="H83"/>
  <c r="H84"/>
  <c r="K122"/>
  <c r="E47" l="1"/>
  <c r="F127"/>
  <c r="F126"/>
  <c r="E126"/>
  <c r="F46"/>
  <c r="F125" l="1"/>
  <c r="H37"/>
  <c r="H38"/>
  <c r="H39"/>
  <c r="H40"/>
  <c r="F23"/>
  <c r="F19"/>
  <c r="F15"/>
  <c r="F8"/>
  <c r="H87" l="1"/>
  <c r="H88"/>
  <c r="H89"/>
  <c r="H90"/>
  <c r="H91"/>
  <c r="H92"/>
  <c r="H93"/>
  <c r="G75"/>
  <c r="Q97" l="1"/>
  <c r="F22"/>
  <c r="F120" l="1"/>
  <c r="F29" l="1"/>
  <c r="E119" l="1"/>
  <c r="G119" s="1"/>
  <c r="E118"/>
  <c r="G118" s="1"/>
  <c r="E104"/>
  <c r="H94"/>
  <c r="H95"/>
  <c r="H96"/>
  <c r="H97"/>
  <c r="H98"/>
  <c r="H99"/>
  <c r="H100"/>
  <c r="H101"/>
  <c r="H102"/>
  <c r="H103"/>
  <c r="H64"/>
  <c r="H65"/>
  <c r="H66"/>
  <c r="F20" l="1"/>
  <c r="F35" l="1"/>
  <c r="F47" l="1"/>
  <c r="F105" s="1"/>
  <c r="H74"/>
  <c r="H73"/>
  <c r="H72"/>
  <c r="H71"/>
  <c r="H70"/>
  <c r="H63"/>
  <c r="H62"/>
  <c r="H61"/>
  <c r="H51"/>
  <c r="H46"/>
  <c r="H45"/>
  <c r="H44"/>
  <c r="H43"/>
  <c r="H42"/>
  <c r="H41"/>
  <c r="H36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86" l="1"/>
  <c r="H85"/>
  <c r="H81"/>
  <c r="H80"/>
  <c r="H79"/>
  <c r="H78"/>
  <c r="H77"/>
  <c r="H69"/>
  <c r="H68"/>
  <c r="H67"/>
  <c r="H60"/>
  <c r="H59"/>
  <c r="H58"/>
  <c r="H57"/>
  <c r="H56"/>
  <c r="H55"/>
  <c r="H54"/>
  <c r="H53"/>
  <c r="H52"/>
  <c r="H50"/>
  <c r="H49"/>
  <c r="H104" l="1"/>
  <c r="E75"/>
  <c r="H75" s="1"/>
  <c r="E105" l="1"/>
  <c r="E125" s="1"/>
  <c r="E127" s="1"/>
  <c r="E107" l="1"/>
  <c r="E113"/>
  <c r="E111" l="1"/>
  <c r="F107" l="1"/>
  <c r="F128" l="1"/>
  <c r="H126"/>
  <c r="E117" l="1"/>
  <c r="G117" s="1"/>
  <c r="E116"/>
  <c r="G116" s="1"/>
  <c r="E112"/>
  <c r="E114"/>
  <c r="E115"/>
  <c r="E120" l="1"/>
  <c r="G120" s="1"/>
  <c r="G35" l="1"/>
  <c r="G47" s="1"/>
  <c r="H35" l="1"/>
  <c r="H125"/>
  <c r="G112"/>
  <c r="G114"/>
  <c r="G115"/>
  <c r="G111"/>
  <c r="H47" l="1"/>
  <c r="G105"/>
  <c r="G107" s="1"/>
  <c r="G113"/>
  <c r="H105" l="1"/>
  <c r="B12"/>
  <c r="A12"/>
  <c r="G126" l="1"/>
  <c r="H127" l="1"/>
  <c r="E128"/>
  <c r="G125"/>
  <c r="G127" l="1"/>
  <c r="L122" l="1"/>
  <c r="M122" l="1"/>
</calcChain>
</file>

<file path=xl/sharedStrings.xml><?xml version="1.0" encoding="utf-8"?>
<sst xmlns="http://schemas.openxmlformats.org/spreadsheetml/2006/main" count="129" uniqueCount="84">
  <si>
    <t>Dział</t>
  </si>
  <si>
    <t>Rozdział</t>
  </si>
  <si>
    <t>§</t>
  </si>
  <si>
    <t>Treść</t>
  </si>
  <si>
    <t>podmiotowa</t>
  </si>
  <si>
    <t>celowa</t>
  </si>
  <si>
    <t>Biblioteka Publiczna</t>
  </si>
  <si>
    <t>Gminna Orkiestra Dęta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</si>
  <si>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</si>
  <si>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Ogółem</t>
  </si>
  <si>
    <t>niepubliczne jednostki systemu oświaty nienależące do sektora finansów</t>
  </si>
  <si>
    <t>Przedszkole Niepubliczne "Piotruś Pan"</t>
  </si>
  <si>
    <t>Przedszkole Niepubliczne "Akademia Przedszkolaka"</t>
  </si>
  <si>
    <t>Przedszkole Niepubliczne "Calineczka" w Słupnie</t>
  </si>
  <si>
    <t>Przedszkole Niepubliczne "Czary Mary"</t>
  </si>
  <si>
    <t>Przedszkole Niepubliczne "Little Ant Bee"</t>
  </si>
  <si>
    <t>Ogółem Dotacje</t>
  </si>
  <si>
    <t>X</t>
  </si>
  <si>
    <t>Przedszkole Niepubliczne "Wyspa Malucha"</t>
  </si>
  <si>
    <t>Radzymiński Ośrodek Kultury i Sportu</t>
  </si>
  <si>
    <t>Dotacje celowe przekazane do samorządu województwa na inwestycje i zakupy inwestycyjne realizowane na podstawie porozumień (umów) między jednostkami samorządu terytorialnego</t>
  </si>
  <si>
    <t xml:space="preserve">Kwota dotacji w zł </t>
  </si>
  <si>
    <t>Przedszkole Niepubliczne "Teddy"</t>
  </si>
  <si>
    <t>Szkoła Niepubliczna "Praxis" w Łąkach Radzymińskich</t>
  </si>
  <si>
    <t>Czy drukować</t>
  </si>
  <si>
    <t>TAK</t>
  </si>
  <si>
    <t>Przedszkole Niepubliczne "Wyspa Malucha II"</t>
  </si>
  <si>
    <t>Zmiana</t>
  </si>
  <si>
    <t>Dotacja na zakup inwestycyjny samochodu pożarniczego, typu cysterna, dla OSP w Nadmie</t>
  </si>
  <si>
    <t>publiczne jednostki systemu oświaty nienależące do sektora finansów</t>
  </si>
  <si>
    <t>Przedszkole Publiczne "Kraina Przedszkolaka"</t>
  </si>
  <si>
    <t>Przedszkole Publiczne "Mały Kopernik"</t>
  </si>
  <si>
    <t>Dotacja podmiotowa dla Centrum Medycznego im. Bitwy Warszawskiej 1920 roku w Radzyminie.</t>
  </si>
  <si>
    <t>Niepubliczne Przedszkole Integracyjne "Pluszowy Miś"</t>
  </si>
  <si>
    <t>Niepubliczny Terapeutyczny Punkt Przedszkolny "Progresso"</t>
  </si>
  <si>
    <t>dotacje ogółem</t>
  </si>
  <si>
    <t>majątkowe</t>
  </si>
  <si>
    <t>bieżące</t>
  </si>
  <si>
    <t>Dotacja celowa na pomoc finansową dla Powiatu Wołomińskiego na budowę Systemu Wczesnego Ostrzebania przed zjawiskami katastrofalnymi w Powiecie Wołomińskim</t>
  </si>
  <si>
    <t>Dotacja celowa dla Gminy Miasto Marki na realizację porozumienia mającego na celu "Opracowanie Programu Funkcjonalno - Użytkowego dla przebudowy Al.. Jana Pawła II na wybranych odcinkach (rejony skrzyżowań z drogami gminnymi)."</t>
  </si>
  <si>
    <t>Dotacja celowa dla Gminy Miasto Marki na realizację porozumienia mającego na celu "Opracowanie Programu Funkcjonalno - Użytkowego w zakresie budowy dróg rowerowych wraz z infrastrukturą towarzyszącą (chodniki i inne elementy urządzenia drogi) w ciągu Al. Jana Pawła II na wybranych odcinkach.</t>
  </si>
  <si>
    <t>Dotacja celowa dla Gminy Wołomin na dofinansowanie kosztów uczęszczania mieszkańców Gminy Radzymin na basen</t>
  </si>
  <si>
    <t>Publiczne Przedszkole Piotruś Pan</t>
  </si>
  <si>
    <t>Publiczne Przedszkole Integracyjne "Pluszowy Miś"</t>
  </si>
  <si>
    <t>bestia</t>
  </si>
  <si>
    <t>Program Gospodarki Niskoemisyjnej Gminy Radzymin - wymiana pieców C.O. - dotacje celowe</t>
  </si>
  <si>
    <t>Przedszkole Niepubliczne "Niezapominajka"</t>
  </si>
  <si>
    <t>Niepubliczne Przedszkole Moje Montessori</t>
  </si>
  <si>
    <t>Publiczne Przedszkole Czary Mary</t>
  </si>
  <si>
    <t>Przedszkole Publiczne Wyspa Malucha</t>
  </si>
  <si>
    <t>Publiczne Przedszkole TEDDY</t>
  </si>
  <si>
    <t>Przedszkole Publiczne "Piotruś Pan - Nibylandia"</t>
  </si>
  <si>
    <t>Publiczne Przedszkole "Piotruś Pan - Nibylandia"</t>
  </si>
  <si>
    <t>Dotacje celowe dla stowarzyszeń z przeznaczeniem na zadania z zakresu kultury fizycznej</t>
  </si>
  <si>
    <t>Dotacja dla Policji z przeznaczeniem na służby ponadnormatywne</t>
  </si>
  <si>
    <t>z uwzględnieniem błędu bestii</t>
  </si>
  <si>
    <t>bieżące z Bestii - z ręki</t>
  </si>
  <si>
    <t>do tego par 2300</t>
  </si>
  <si>
    <t>majątkowe - z załacznika majątkowego i WPF</t>
  </si>
  <si>
    <t>Dofinansowanie dokumentacji projektowej nowego komisariatu Policji w Radzyminie</t>
  </si>
  <si>
    <t>Przedszkole Publiczne "Mały Kopernik II"</t>
  </si>
  <si>
    <t>Dotacje celowe z budżetu na wsparcie zadań obszaru kultury fizycznej i sportu</t>
  </si>
  <si>
    <t>Dotacja celowa na inwestycje Centrum Medycznego im. Bitwy Warszawskiej 1920 roku w Radzyminie.</t>
  </si>
  <si>
    <t>Dotacja celowa dla Radzymińskiego Ośrodka Kultury i Sportu w Radzyminie celem wsparcia budowy terenu rekreacyjnego w miejscowości Cegielnia</t>
  </si>
  <si>
    <t>Rodzaj</t>
  </si>
  <si>
    <t>M</t>
  </si>
  <si>
    <t>Program współpracy Gminy Radzymin z organizacjami pozarządowymi w roku 2019 RAZEM</t>
  </si>
  <si>
    <t xml:space="preserve"> Zestawienie planowanych kwot dotacji z budżetu Gminy Radzymin dla podmiotów należących i nienależących do sektora finansów publicznych w roku 2019. - po zmianach.</t>
  </si>
  <si>
    <t>Dofinansowanie budowy nowego komisariatu Policji w Radzyminie</t>
  </si>
  <si>
    <t>Dofinansowanie modernizacji garaży PSP w Wołominie</t>
  </si>
  <si>
    <t>BYŁO</t>
  </si>
  <si>
    <t>Plan po zmianach</t>
  </si>
  <si>
    <t>Dotacja celowa dla Biblioteki Publicznej w Radzyminie z przeznaczeniem na przygotowanie uroczystości 100. rocznicy "Cudu nad Wisłą"</t>
  </si>
  <si>
    <t>Dotacja celowa dla Biblioteki Publicznej w Radzyminie z przeznaczeniem na realizację przedsięwzięcia Radzymińskiego Budżetu Partycypacyjnego "Smaki (i) Zabawy"</t>
  </si>
  <si>
    <t>Dotacja celowa z przeznaczeniem na realizację przedsięwzięcia Radzymińskiego Budżetu Partycypacyjnego "Piłka ręczna w naszych sercach. Rozwój SPR ROKiS Radzymin"</t>
  </si>
  <si>
    <t>926</t>
  </si>
  <si>
    <t>92605</t>
  </si>
  <si>
    <t>Dotacja celowa z przeznaczeniem na realizację przedsięwzięcia Radzymińskiego Budżetu Partycypacyjnego "W drodze o awans"- czyli rozwój sekcji koszykówki w Radzyminie</t>
  </si>
  <si>
    <t>Dotacja celowa dla OSP Zawady z przeznaczeniem na zakup średniego samochodu ratowniczo - gaśniczego</t>
  </si>
  <si>
    <t>Pomoc finansowa dla Powiatu Wołomińskiego na modernizację ul. Zawadzkiej</t>
  </si>
  <si>
    <t>Pomoc finansowa dla Powiatu Wołomińskiego na modernizację ul. Szkolnej w Słupnie i ul. Zawadzkiej</t>
  </si>
  <si>
    <t>Dotacja celowa na inwestycje Biblioteki Publicznej Miasta i Gminy Radzymin z przeznaczeniem na współfinansowanie modernizacji budynku (budowa odwodnienia, modernizacja Miejskiej Sali Koncertowej)</t>
  </si>
  <si>
    <t>Publiczne Przedszkole "Calineczka" w Słupnie</t>
  </si>
  <si>
    <t>Załącznik nr  4 do Uchwały Nr  /XVI/2019 Rady Miejskiej w Radzyminie z dnia  14.11.2019 r.</t>
  </si>
</sst>
</file>

<file path=xl/styles.xml><?xml version="1.0" encoding="utf-8"?>
<styleSheet xmlns="http://schemas.openxmlformats.org/spreadsheetml/2006/main">
  <numFmts count="1">
    <numFmt numFmtId="41" formatCode="_-* #,##0\ _z_ł_-;\-* #,##0\ _z_ł_-;_-* &quot;-&quot;\ _z_ł_-;_-@_-"/>
  </numFmts>
  <fonts count="9">
    <font>
      <sz val="10"/>
      <name val="Arial"/>
      <charset val="238"/>
    </font>
    <font>
      <sz val="8"/>
      <name val="Arial"/>
      <family val="2"/>
      <charset val="238"/>
    </font>
    <font>
      <sz val="11"/>
      <name val="Arial Narrow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5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wrapText="1"/>
    </xf>
    <xf numFmtId="4" fontId="0" fillId="0" borderId="0" xfId="0" applyNumberFormat="1"/>
    <xf numFmtId="4" fontId="0" fillId="0" borderId="0" xfId="0" applyNumberFormat="1" applyFill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1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3" fillId="0" borderId="0" xfId="0" applyFont="1"/>
    <xf numFmtId="0" fontId="0" fillId="0" borderId="6" xfId="0" applyFill="1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0" fillId="0" borderId="0" xfId="0" applyBorder="1" applyAlignment="1">
      <alignment wrapText="1"/>
    </xf>
    <xf numFmtId="4" fontId="3" fillId="0" borderId="0" xfId="0" applyNumberFormat="1" applyFont="1"/>
    <xf numFmtId="0" fontId="0" fillId="0" borderId="5" xfId="0" applyFill="1" applyBorder="1" applyAlignment="1">
      <alignment wrapText="1"/>
    </xf>
    <xf numFmtId="0" fontId="0" fillId="0" borderId="7" xfId="0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0" fillId="0" borderId="8" xfId="0" applyFill="1" applyBorder="1" applyAlignment="1">
      <alignment wrapText="1"/>
    </xf>
    <xf numFmtId="0" fontId="0" fillId="0" borderId="15" xfId="0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0" fillId="0" borderId="25" xfId="0" applyBorder="1" applyAlignment="1">
      <alignment wrapText="1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0" fillId="0" borderId="2" xfId="0" applyNumberFormat="1" applyFill="1" applyBorder="1" applyAlignment="1">
      <alignment horizontal="right" vertical="center" wrapText="1"/>
    </xf>
    <xf numFmtId="4" fontId="0" fillId="0" borderId="3" xfId="0" applyNumberFormat="1" applyFill="1" applyBorder="1" applyAlignment="1">
      <alignment horizontal="right" vertical="center" wrapText="1"/>
    </xf>
    <xf numFmtId="4" fontId="0" fillId="0" borderId="8" xfId="0" applyNumberFormat="1" applyFill="1" applyBorder="1" applyAlignment="1">
      <alignment horizontal="right" vertical="center" wrapText="1"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27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8" xfId="0" applyFill="1" applyBorder="1" applyAlignment="1">
      <alignment horizontal="right" wrapText="1"/>
    </xf>
    <xf numFmtId="4" fontId="0" fillId="0" borderId="32" xfId="0" applyNumberFormat="1" applyBorder="1"/>
    <xf numFmtId="4" fontId="0" fillId="0" borderId="24" xfId="0" applyNumberFormat="1" applyBorder="1"/>
    <xf numFmtId="4" fontId="0" fillId="0" borderId="31" xfId="0" applyNumberFormat="1" applyFill="1" applyBorder="1" applyAlignment="1">
      <alignment horizontal="right" vertical="center" wrapText="1"/>
    </xf>
    <xf numFmtId="4" fontId="0" fillId="0" borderId="39" xfId="0" applyNumberFormat="1" applyFill="1" applyBorder="1" applyAlignment="1">
      <alignment horizontal="right" vertical="center" wrapText="1"/>
    </xf>
    <xf numFmtId="4" fontId="0" fillId="0" borderId="22" xfId="0" applyNumberFormat="1" applyFill="1" applyBorder="1" applyAlignment="1">
      <alignment horizontal="right" vertical="center" wrapText="1"/>
    </xf>
    <xf numFmtId="4" fontId="0" fillId="0" borderId="23" xfId="0" applyNumberFormat="1" applyFill="1" applyBorder="1" applyAlignment="1">
      <alignment horizontal="right" vertical="center" wrapText="1"/>
    </xf>
    <xf numFmtId="4" fontId="0" fillId="0" borderId="0" xfId="0" applyNumberFormat="1" applyFill="1" applyBorder="1" applyAlignment="1">
      <alignment horizontal="right" vertical="center" wrapText="1"/>
    </xf>
    <xf numFmtId="4" fontId="0" fillId="0" borderId="15" xfId="0" applyNumberFormat="1" applyFill="1" applyBorder="1" applyAlignment="1">
      <alignment horizontal="right" vertical="center" wrapText="1"/>
    </xf>
    <xf numFmtId="4" fontId="0" fillId="0" borderId="40" xfId="0" applyNumberFormat="1" applyFill="1" applyBorder="1" applyAlignment="1">
      <alignment horizontal="right" vertical="center" wrapText="1"/>
    </xf>
    <xf numFmtId="4" fontId="0" fillId="0" borderId="14" xfId="0" applyNumberFormat="1" applyFill="1" applyBorder="1" applyAlignment="1">
      <alignment horizontal="right" vertical="center" wrapText="1"/>
    </xf>
    <xf numFmtId="0" fontId="4" fillId="3" borderId="25" xfId="0" applyFont="1" applyFill="1" applyBorder="1" applyAlignment="1">
      <alignment wrapText="1"/>
    </xf>
    <xf numFmtId="4" fontId="4" fillId="3" borderId="26" xfId="0" applyNumberFormat="1" applyFont="1" applyFill="1" applyBorder="1" applyAlignment="1">
      <alignment horizontal="right" vertical="center" wrapText="1"/>
    </xf>
    <xf numFmtId="4" fontId="4" fillId="3" borderId="27" xfId="0" applyNumberFormat="1" applyFont="1" applyFill="1" applyBorder="1" applyAlignment="1">
      <alignment horizontal="right" vertical="center" wrapText="1"/>
    </xf>
    <xf numFmtId="4" fontId="0" fillId="0" borderId="33" xfId="0" applyNumberFormat="1" applyBorder="1" applyAlignment="1">
      <alignment vertical="center" wrapText="1"/>
    </xf>
    <xf numFmtId="4" fontId="0" fillId="0" borderId="35" xfId="0" applyNumberForma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wrapText="1"/>
    </xf>
    <xf numFmtId="0" fontId="0" fillId="0" borderId="9" xfId="0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0" fillId="0" borderId="19" xfId="0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4" fontId="3" fillId="0" borderId="0" xfId="0" applyNumberFormat="1" applyFont="1" applyFill="1" applyAlignment="1">
      <alignment wrapText="1"/>
    </xf>
    <xf numFmtId="4" fontId="0" fillId="0" borderId="41" xfId="0" applyNumberFormat="1" applyFill="1" applyBorder="1" applyAlignment="1">
      <alignment horizontal="right" vertical="center" wrapText="1"/>
    </xf>
    <xf numFmtId="0" fontId="0" fillId="4" borderId="0" xfId="0" applyFill="1" applyAlignment="1">
      <alignment horizontal="center" wrapText="1"/>
    </xf>
    <xf numFmtId="4" fontId="0" fillId="4" borderId="0" xfId="0" applyNumberFormat="1" applyFill="1" applyAlignment="1">
      <alignment wrapText="1"/>
    </xf>
    <xf numFmtId="4" fontId="0" fillId="5" borderId="0" xfId="0" applyNumberFormat="1" applyFill="1" applyAlignment="1">
      <alignment wrapText="1"/>
    </xf>
    <xf numFmtId="0" fontId="0" fillId="0" borderId="3" xfId="0" applyBorder="1" applyAlignment="1">
      <alignment horizontal="right" wrapText="1"/>
    </xf>
    <xf numFmtId="0" fontId="0" fillId="0" borderId="44" xfId="0" applyBorder="1" applyAlignment="1">
      <alignment horizontal="right" wrapText="1"/>
    </xf>
    <xf numFmtId="0" fontId="0" fillId="2" borderId="43" xfId="0" applyFill="1" applyBorder="1" applyAlignment="1">
      <alignment wrapText="1"/>
    </xf>
    <xf numFmtId="4" fontId="0" fillId="0" borderId="45" xfId="0" applyNumberFormat="1" applyFill="1" applyBorder="1" applyAlignment="1">
      <alignment horizontal="right" vertical="center" wrapText="1"/>
    </xf>
    <xf numFmtId="0" fontId="0" fillId="0" borderId="43" xfId="0" applyBorder="1" applyAlignment="1">
      <alignment horizontal="right" wrapText="1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" fontId="0" fillId="0" borderId="2" xfId="0" applyNumberFormat="1" applyBorder="1" applyAlignment="1">
      <alignment horizontal="center" wrapText="1"/>
    </xf>
    <xf numFmtId="4" fontId="0" fillId="0" borderId="39" xfId="0" applyNumberFormat="1" applyFill="1" applyBorder="1" applyAlignment="1">
      <alignment horizontal="center" wrapText="1"/>
    </xf>
    <xf numFmtId="41" fontId="7" fillId="0" borderId="1" xfId="0" applyNumberFormat="1" applyFont="1" applyFill="1" applyBorder="1" applyAlignment="1">
      <alignment horizontal="left" vertical="center" wrapText="1"/>
    </xf>
    <xf numFmtId="41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4" fontId="8" fillId="5" borderId="0" xfId="0" applyNumberFormat="1" applyFont="1" applyFill="1" applyBorder="1"/>
    <xf numFmtId="4" fontId="0" fillId="0" borderId="42" xfId="0" applyNumberFormat="1" applyBorder="1"/>
    <xf numFmtId="0" fontId="0" fillId="0" borderId="26" xfId="0" applyBorder="1" applyAlignment="1">
      <alignment wrapText="1"/>
    </xf>
    <xf numFmtId="4" fontId="0" fillId="0" borderId="26" xfId="0" applyNumberForma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4" fontId="0" fillId="0" borderId="30" xfId="0" applyNumberFormat="1" applyFill="1" applyBorder="1" applyAlignment="1">
      <alignment horizontal="righ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4" xfId="0" applyFill="1" applyBorder="1" applyAlignment="1">
      <alignment horizontal="right" wrapText="1"/>
    </xf>
    <xf numFmtId="0" fontId="0" fillId="0" borderId="5" xfId="0" applyFill="1" applyBorder="1" applyAlignment="1">
      <alignment horizontal="right" wrapText="1"/>
    </xf>
    <xf numFmtId="0" fontId="3" fillId="0" borderId="5" xfId="0" applyFont="1" applyFill="1" applyBorder="1" applyAlignment="1">
      <alignment wrapText="1"/>
    </xf>
    <xf numFmtId="4" fontId="0" fillId="0" borderId="46" xfId="0" applyNumberForma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4" fontId="0" fillId="0" borderId="47" xfId="0" applyNumberFormat="1" applyFill="1" applyBorder="1" applyAlignment="1">
      <alignment wrapText="1"/>
    </xf>
    <xf numFmtId="4" fontId="0" fillId="0" borderId="16" xfId="0" applyNumberFormat="1" applyFill="1" applyBorder="1" applyAlignment="1">
      <alignment wrapText="1"/>
    </xf>
    <xf numFmtId="4" fontId="0" fillId="0" borderId="17" xfId="0" applyNumberFormat="1" applyFill="1" applyBorder="1" applyAlignment="1">
      <alignment wrapText="1"/>
    </xf>
    <xf numFmtId="0" fontId="0" fillId="0" borderId="0" xfId="0" applyAlignment="1">
      <alignment horizontal="center" wrapText="1"/>
    </xf>
    <xf numFmtId="4" fontId="0" fillId="0" borderId="31" xfId="0" applyNumberFormat="1" applyFill="1" applyBorder="1" applyAlignment="1">
      <alignment vertical="center" wrapText="1"/>
    </xf>
    <xf numFmtId="0" fontId="0" fillId="0" borderId="48" xfId="0" applyBorder="1" applyAlignment="1">
      <alignment horizontal="center" wrapText="1"/>
    </xf>
    <xf numFmtId="4" fontId="0" fillId="0" borderId="48" xfId="0" applyNumberFormat="1" applyBorder="1" applyAlignment="1">
      <alignment horizontal="center"/>
    </xf>
    <xf numFmtId="0" fontId="0" fillId="0" borderId="48" xfId="0" applyBorder="1"/>
    <xf numFmtId="0" fontId="0" fillId="0" borderId="49" xfId="0" applyBorder="1" applyAlignment="1">
      <alignment horizontal="center" wrapText="1"/>
    </xf>
    <xf numFmtId="4" fontId="0" fillId="0" borderId="49" xfId="0" applyNumberFormat="1" applyBorder="1" applyAlignment="1">
      <alignment horizontal="center"/>
    </xf>
    <xf numFmtId="0" fontId="0" fillId="0" borderId="49" xfId="0" applyBorder="1"/>
    <xf numFmtId="0" fontId="0" fillId="0" borderId="0" xfId="0" applyAlignment="1">
      <alignment horizontal="center" wrapText="1"/>
    </xf>
    <xf numFmtId="0" fontId="0" fillId="0" borderId="6" xfId="0" applyFill="1" applyBorder="1" applyAlignment="1">
      <alignment wrapText="1"/>
    </xf>
    <xf numFmtId="0" fontId="0" fillId="0" borderId="0" xfId="0" applyAlignment="1">
      <alignment horizontal="center" wrapText="1"/>
    </xf>
    <xf numFmtId="4" fontId="0" fillId="0" borderId="16" xfId="0" applyNumberFormat="1" applyBorder="1" applyAlignment="1">
      <alignment vertical="center" wrapText="1"/>
    </xf>
    <xf numFmtId="4" fontId="0" fillId="0" borderId="18" xfId="0" applyNumberFormat="1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4" fontId="0" fillId="0" borderId="36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4" fontId="0" fillId="0" borderId="37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0" fillId="0" borderId="47" xfId="0" applyNumberFormat="1" applyBorder="1" applyAlignment="1">
      <alignment vertical="center" wrapText="1"/>
    </xf>
    <xf numFmtId="4" fontId="0" fillId="0" borderId="38" xfId="0" applyNumberFormat="1" applyBorder="1" applyAlignment="1">
      <alignment vertical="center" wrapText="1"/>
    </xf>
    <xf numFmtId="4" fontId="0" fillId="4" borderId="0" xfId="0" applyNumberFormat="1" applyFill="1" applyAlignment="1">
      <alignment vertical="center" wrapText="1"/>
    </xf>
    <xf numFmtId="0" fontId="0" fillId="0" borderId="0" xfId="0" applyAlignment="1">
      <alignment vertical="center"/>
    </xf>
    <xf numFmtId="4" fontId="0" fillId="4" borderId="0" xfId="0" applyNumberFormat="1" applyFill="1" applyAlignment="1">
      <alignment vertical="center"/>
    </xf>
    <xf numFmtId="4" fontId="3" fillId="0" borderId="33" xfId="0" applyNumberFormat="1" applyFont="1" applyBorder="1" applyAlignment="1">
      <alignment horizontal="center" vertical="center" wrapText="1"/>
    </xf>
    <xf numFmtId="4" fontId="0" fillId="4" borderId="31" xfId="0" applyNumberFormat="1" applyFill="1" applyBorder="1" applyAlignment="1">
      <alignment horizontal="right" vertical="center" wrapText="1"/>
    </xf>
    <xf numFmtId="0" fontId="0" fillId="0" borderId="50" xfId="0" applyBorder="1" applyAlignment="1">
      <alignment wrapText="1"/>
    </xf>
    <xf numFmtId="0" fontId="4" fillId="6" borderId="9" xfId="0" applyFont="1" applyFill="1" applyBorder="1" applyAlignment="1">
      <alignment wrapText="1"/>
    </xf>
    <xf numFmtId="4" fontId="4" fillId="6" borderId="2" xfId="0" applyNumberFormat="1" applyFont="1" applyFill="1" applyBorder="1" applyAlignment="1">
      <alignment horizontal="right" vertical="center" wrapText="1"/>
    </xf>
    <xf numFmtId="4" fontId="4" fillId="6" borderId="39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horizontal="center" wrapText="1"/>
    </xf>
    <xf numFmtId="4" fontId="0" fillId="4" borderId="0" xfId="0" applyNumberFormat="1" applyFill="1"/>
    <xf numFmtId="4" fontId="0" fillId="7" borderId="0" xfId="0" applyNumberFormat="1" applyFill="1"/>
    <xf numFmtId="0" fontId="0" fillId="8" borderId="0" xfId="0" applyFill="1"/>
    <xf numFmtId="0" fontId="0" fillId="8" borderId="48" xfId="0" applyFill="1" applyBorder="1"/>
    <xf numFmtId="4" fontId="0" fillId="0" borderId="49" xfId="0" applyNumberFormat="1" applyFill="1" applyBorder="1"/>
    <xf numFmtId="0" fontId="5" fillId="0" borderId="5" xfId="0" applyFont="1" applyFill="1" applyBorder="1" applyAlignment="1">
      <alignment wrapText="1"/>
    </xf>
    <xf numFmtId="4" fontId="0" fillId="4" borderId="5" xfId="0" applyNumberForma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0" fillId="0" borderId="5" xfId="0" applyNumberFormat="1" applyBorder="1" applyAlignment="1">
      <alignment horizontal="center" wrapText="1"/>
    </xf>
    <xf numFmtId="4" fontId="0" fillId="0" borderId="22" xfId="0" applyNumberForma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</cellXfs>
  <cellStyles count="1">
    <cellStyle name="Normalny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Q135"/>
  <sheetViews>
    <sheetView tabSelected="1" zoomScaleNormal="100" zoomScaleSheetLayoutView="100" workbookViewId="0">
      <pane xSplit="7" ySplit="3" topLeftCell="H44" activePane="bottomRight" state="frozen"/>
      <selection pane="topRight" activeCell="H1" sqref="H1"/>
      <selection pane="bottomLeft" activeCell="A4" sqref="A4"/>
      <selection pane="bottomRight" activeCell="F134" sqref="F134"/>
    </sheetView>
  </sheetViews>
  <sheetFormatPr defaultRowHeight="12.75" outlineLevelCol="1"/>
  <cols>
    <col min="1" max="1" width="7" style="2" customWidth="1"/>
    <col min="2" max="2" width="9.140625" style="2"/>
    <col min="3" max="3" width="6.140625" style="2" customWidth="1"/>
    <col min="4" max="4" width="61.28515625" style="2" customWidth="1"/>
    <col min="5" max="5" width="13.28515625" style="3" customWidth="1"/>
    <col min="6" max="6" width="12.7109375" style="17" bestFit="1" customWidth="1"/>
    <col min="7" max="7" width="13.28515625" style="123" customWidth="1" outlineLevel="1"/>
    <col min="8" max="8" width="14" style="2" customWidth="1"/>
    <col min="9" max="9" width="11.7109375" style="97" bestFit="1" customWidth="1"/>
    <col min="10" max="10" width="12.7109375" bestFit="1" customWidth="1"/>
    <col min="11" max="11" width="11.7109375" bestFit="1" customWidth="1"/>
    <col min="12" max="12" width="12.28515625" bestFit="1" customWidth="1"/>
    <col min="13" max="13" width="15.42578125" customWidth="1"/>
    <col min="17" max="17" width="10.140625" bestFit="1" customWidth="1"/>
  </cols>
  <sheetData>
    <row r="1" spans="1:12" ht="13.5" customHeight="1" thickBot="1">
      <c r="A1" s="150" t="s">
        <v>83</v>
      </c>
      <c r="B1" s="151"/>
      <c r="C1" s="151"/>
      <c r="D1" s="151"/>
      <c r="E1" s="151"/>
      <c r="F1" s="151"/>
      <c r="J1" s="25"/>
    </row>
    <row r="2" spans="1:12" ht="37.5" customHeight="1">
      <c r="A2" s="154" t="s">
        <v>67</v>
      </c>
      <c r="B2" s="155"/>
      <c r="C2" s="155"/>
      <c r="D2" s="155"/>
      <c r="E2" s="152" t="s">
        <v>21</v>
      </c>
      <c r="F2" s="153"/>
      <c r="G2" s="134" t="s">
        <v>27</v>
      </c>
      <c r="H2" s="2" t="s">
        <v>24</v>
      </c>
      <c r="I2" s="97" t="s">
        <v>64</v>
      </c>
      <c r="L2" s="16"/>
    </row>
    <row r="3" spans="1:12" ht="13.5" thickBot="1">
      <c r="A3" s="83" t="s">
        <v>0</v>
      </c>
      <c r="B3" s="84" t="s">
        <v>1</v>
      </c>
      <c r="C3" s="84" t="s">
        <v>2</v>
      </c>
      <c r="D3" s="84" t="s">
        <v>3</v>
      </c>
      <c r="E3" s="85" t="s">
        <v>4</v>
      </c>
      <c r="F3" s="86" t="s">
        <v>5</v>
      </c>
      <c r="G3" s="124"/>
      <c r="H3" s="1"/>
    </row>
    <row r="4" spans="1:12" ht="38.25" hidden="1">
      <c r="A4" s="9">
        <v>150</v>
      </c>
      <c r="B4" s="10">
        <v>15011</v>
      </c>
      <c r="C4" s="10">
        <v>6639</v>
      </c>
      <c r="D4" s="13" t="s">
        <v>20</v>
      </c>
      <c r="E4" s="40"/>
      <c r="F4" s="55"/>
      <c r="G4" s="125"/>
      <c r="H4" s="94" t="str">
        <f t="shared" ref="H4:H46" si="0">IF(SUM(E4:G4)&lt;&gt;0,"TAK","NIE")</f>
        <v>NIE</v>
      </c>
    </row>
    <row r="5" spans="1:12" ht="60" hidden="1">
      <c r="A5" s="11">
        <v>600</v>
      </c>
      <c r="B5" s="12">
        <v>60016</v>
      </c>
      <c r="C5" s="12">
        <v>6610</v>
      </c>
      <c r="D5" s="67" t="s">
        <v>40</v>
      </c>
      <c r="E5" s="41"/>
      <c r="F5" s="53"/>
      <c r="G5" s="65"/>
      <c r="H5" s="94" t="str">
        <f t="shared" si="0"/>
        <v>NIE</v>
      </c>
    </row>
    <row r="6" spans="1:12" ht="54" hidden="1" customHeight="1">
      <c r="A6" s="26">
        <v>600</v>
      </c>
      <c r="B6" s="27">
        <v>60016</v>
      </c>
      <c r="C6" s="27">
        <v>6610</v>
      </c>
      <c r="D6" s="67" t="s">
        <v>39</v>
      </c>
      <c r="E6" s="42"/>
      <c r="F6" s="53"/>
      <c r="G6" s="65"/>
      <c r="H6" s="94" t="str">
        <f t="shared" si="0"/>
        <v>NIE</v>
      </c>
    </row>
    <row r="7" spans="1:12" ht="24">
      <c r="A7" s="26">
        <v>600</v>
      </c>
      <c r="B7" s="27">
        <v>60014</v>
      </c>
      <c r="C7" s="27">
        <v>6300</v>
      </c>
      <c r="D7" s="67" t="s">
        <v>80</v>
      </c>
      <c r="E7" s="42"/>
      <c r="F7" s="135">
        <f>1000000-462000</f>
        <v>538000</v>
      </c>
      <c r="G7" s="65">
        <v>-462000</v>
      </c>
      <c r="H7" s="94" t="str">
        <f t="shared" si="0"/>
        <v>TAK</v>
      </c>
      <c r="I7" s="97" t="s">
        <v>65</v>
      </c>
    </row>
    <row r="8" spans="1:12" ht="25.5" hidden="1">
      <c r="A8" s="26">
        <v>600</v>
      </c>
      <c r="B8" s="27">
        <v>60014</v>
      </c>
      <c r="C8" s="27">
        <v>6300</v>
      </c>
      <c r="D8" s="89" t="s">
        <v>79</v>
      </c>
      <c r="E8" s="41"/>
      <c r="F8" s="53">
        <f>332000-332000</f>
        <v>0</v>
      </c>
      <c r="G8" s="65"/>
      <c r="H8" s="94" t="str">
        <f t="shared" si="0"/>
        <v>NIE</v>
      </c>
      <c r="I8" s="97" t="s">
        <v>65</v>
      </c>
    </row>
    <row r="9" spans="1:12" hidden="1">
      <c r="A9" s="26"/>
      <c r="B9" s="27"/>
      <c r="C9" s="27"/>
      <c r="D9" s="35"/>
      <c r="E9" s="42"/>
      <c r="F9" s="53"/>
      <c r="G9" s="65"/>
      <c r="H9" s="94" t="str">
        <f t="shared" si="0"/>
        <v>NIE</v>
      </c>
    </row>
    <row r="10" spans="1:12">
      <c r="A10" s="26">
        <v>754</v>
      </c>
      <c r="B10" s="27">
        <v>75404</v>
      </c>
      <c r="C10" s="27">
        <v>6170</v>
      </c>
      <c r="D10" s="35" t="s">
        <v>68</v>
      </c>
      <c r="E10" s="42"/>
      <c r="F10" s="53">
        <v>50000</v>
      </c>
      <c r="G10" s="65"/>
      <c r="H10" s="94" t="str">
        <f t="shared" si="0"/>
        <v>TAK</v>
      </c>
      <c r="I10" s="97" t="s">
        <v>65</v>
      </c>
    </row>
    <row r="11" spans="1:12" ht="25.5" hidden="1">
      <c r="A11" s="26">
        <v>754</v>
      </c>
      <c r="B11" s="27">
        <v>75404</v>
      </c>
      <c r="C11" s="27">
        <v>6170</v>
      </c>
      <c r="D11" s="35" t="s">
        <v>59</v>
      </c>
      <c r="E11" s="42"/>
      <c r="F11" s="110">
        <v>0</v>
      </c>
      <c r="G11" s="65"/>
      <c r="H11" s="94" t="str">
        <f t="shared" si="0"/>
        <v>NIE</v>
      </c>
      <c r="I11" s="97" t="s">
        <v>65</v>
      </c>
    </row>
    <row r="12" spans="1:12">
      <c r="A12" s="26">
        <f>A11</f>
        <v>754</v>
      </c>
      <c r="B12" s="27">
        <f t="shared" ref="B12" si="1">B11</f>
        <v>75404</v>
      </c>
      <c r="C12" s="27">
        <v>2300</v>
      </c>
      <c r="D12" s="35" t="s">
        <v>54</v>
      </c>
      <c r="E12" s="42"/>
      <c r="F12" s="53">
        <v>75000</v>
      </c>
      <c r="G12" s="65"/>
      <c r="H12" s="94" t="str">
        <f t="shared" si="0"/>
        <v>TAK</v>
      </c>
      <c r="J12" s="145"/>
    </row>
    <row r="13" spans="1:12" hidden="1">
      <c r="A13" s="26"/>
      <c r="B13" s="27"/>
      <c r="C13" s="27"/>
      <c r="D13" s="87"/>
      <c r="E13" s="41"/>
      <c r="F13" s="53"/>
      <c r="G13" s="65"/>
      <c r="H13" s="94" t="str">
        <f t="shared" si="0"/>
        <v>NIE</v>
      </c>
    </row>
    <row r="14" spans="1:12">
      <c r="A14" s="26">
        <v>754</v>
      </c>
      <c r="B14" s="27">
        <v>75411</v>
      </c>
      <c r="C14" s="27">
        <v>6170</v>
      </c>
      <c r="D14" s="22" t="s">
        <v>69</v>
      </c>
      <c r="E14" s="41"/>
      <c r="F14" s="53">
        <f>20000+10000</f>
        <v>30000</v>
      </c>
      <c r="G14" s="65"/>
      <c r="H14" s="94" t="str">
        <f t="shared" si="0"/>
        <v>TAK</v>
      </c>
      <c r="I14" s="97" t="s">
        <v>65</v>
      </c>
    </row>
    <row r="15" spans="1:12" ht="32.25" customHeight="1">
      <c r="A15" s="26">
        <v>754</v>
      </c>
      <c r="B15" s="27">
        <v>75412</v>
      </c>
      <c r="C15" s="27">
        <v>6230</v>
      </c>
      <c r="D15" s="22" t="s">
        <v>78</v>
      </c>
      <c r="E15" s="41"/>
      <c r="F15" s="53">
        <f>280000+100000</f>
        <v>380000</v>
      </c>
      <c r="G15" s="65"/>
      <c r="H15" s="94" t="str">
        <f t="shared" si="0"/>
        <v>TAK</v>
      </c>
      <c r="I15" s="97" t="s">
        <v>65</v>
      </c>
      <c r="J15" s="145"/>
    </row>
    <row r="16" spans="1:12" ht="32.25" hidden="1" customHeight="1">
      <c r="A16" s="26">
        <v>754</v>
      </c>
      <c r="B16" s="27">
        <v>75412</v>
      </c>
      <c r="C16" s="27">
        <v>6230</v>
      </c>
      <c r="D16" s="22" t="s">
        <v>28</v>
      </c>
      <c r="E16" s="41"/>
      <c r="F16" s="53"/>
      <c r="G16" s="65"/>
      <c r="H16" s="94" t="str">
        <f t="shared" si="0"/>
        <v>NIE</v>
      </c>
    </row>
    <row r="17" spans="1:10" ht="35.25" hidden="1" customHeight="1">
      <c r="A17" s="26">
        <v>754</v>
      </c>
      <c r="B17" s="27">
        <v>75421</v>
      </c>
      <c r="C17" s="27">
        <v>6309</v>
      </c>
      <c r="D17" s="22" t="s">
        <v>38</v>
      </c>
      <c r="E17" s="41"/>
      <c r="F17" s="53"/>
      <c r="G17" s="65"/>
      <c r="H17" s="94" t="str">
        <f t="shared" si="0"/>
        <v>NIE</v>
      </c>
    </row>
    <row r="18" spans="1:10" ht="32.25" hidden="1" customHeight="1">
      <c r="A18" s="26"/>
      <c r="B18" s="27"/>
      <c r="C18" s="27"/>
      <c r="D18" s="22"/>
      <c r="E18" s="41"/>
      <c r="F18" s="53"/>
      <c r="G18" s="65"/>
      <c r="H18" s="94" t="str">
        <f t="shared" si="0"/>
        <v>NIE</v>
      </c>
    </row>
    <row r="19" spans="1:10" ht="24">
      <c r="A19" s="26">
        <v>851</v>
      </c>
      <c r="B19" s="27">
        <v>85121</v>
      </c>
      <c r="C19" s="27">
        <v>6220</v>
      </c>
      <c r="D19" s="22" t="s">
        <v>62</v>
      </c>
      <c r="E19" s="41"/>
      <c r="F19" s="53">
        <f>450000-50000</f>
        <v>400000</v>
      </c>
      <c r="G19" s="65"/>
      <c r="H19" s="94" t="str">
        <f t="shared" si="0"/>
        <v>TAK</v>
      </c>
      <c r="I19" s="97" t="s">
        <v>65</v>
      </c>
      <c r="J19" s="145"/>
    </row>
    <row r="20" spans="1:10" ht="25.5">
      <c r="A20" s="26">
        <v>926</v>
      </c>
      <c r="B20" s="27">
        <v>92605</v>
      </c>
      <c r="C20" s="27">
        <v>2820</v>
      </c>
      <c r="D20" s="88" t="s">
        <v>53</v>
      </c>
      <c r="E20" s="41"/>
      <c r="F20" s="53">
        <f>350000+60000</f>
        <v>410000</v>
      </c>
      <c r="G20" s="65"/>
      <c r="H20" s="94" t="str">
        <f t="shared" si="0"/>
        <v>TAK</v>
      </c>
    </row>
    <row r="21" spans="1:10" ht="25.5" hidden="1">
      <c r="A21" s="26">
        <v>851</v>
      </c>
      <c r="B21" s="27">
        <v>85121</v>
      </c>
      <c r="C21" s="27">
        <v>2560</v>
      </c>
      <c r="D21" s="88" t="s">
        <v>32</v>
      </c>
      <c r="E21" s="41"/>
      <c r="F21" s="53"/>
      <c r="G21" s="65"/>
      <c r="H21" s="94" t="str">
        <f t="shared" si="0"/>
        <v>NIE</v>
      </c>
    </row>
    <row r="22" spans="1:10" ht="51">
      <c r="A22" s="11">
        <v>851</v>
      </c>
      <c r="B22" s="12">
        <v>85154</v>
      </c>
      <c r="C22" s="12">
        <v>2360</v>
      </c>
      <c r="D22" s="89" t="s">
        <v>8</v>
      </c>
      <c r="E22" s="41"/>
      <c r="F22" s="53">
        <f>140000+62000</f>
        <v>202000</v>
      </c>
      <c r="G22" s="65"/>
      <c r="H22" s="94" t="str">
        <f t="shared" si="0"/>
        <v>TAK</v>
      </c>
    </row>
    <row r="23" spans="1:10" ht="25.5" hidden="1">
      <c r="A23" s="11">
        <v>900</v>
      </c>
      <c r="B23" s="12">
        <v>90005</v>
      </c>
      <c r="C23" s="12">
        <v>6230</v>
      </c>
      <c r="D23" s="35" t="s">
        <v>45</v>
      </c>
      <c r="E23" s="41"/>
      <c r="F23" s="53">
        <f>100000-100000</f>
        <v>0</v>
      </c>
      <c r="G23" s="126"/>
      <c r="H23" s="94" t="str">
        <f t="shared" si="0"/>
        <v>NIE</v>
      </c>
      <c r="I23" s="97" t="s">
        <v>65</v>
      </c>
    </row>
    <row r="24" spans="1:10" ht="26.25" thickBot="1">
      <c r="A24" s="31">
        <v>926</v>
      </c>
      <c r="B24" s="32">
        <v>92695</v>
      </c>
      <c r="C24" s="32">
        <v>2310</v>
      </c>
      <c r="D24" s="68" t="s">
        <v>41</v>
      </c>
      <c r="E24" s="45"/>
      <c r="F24" s="56">
        <v>30000</v>
      </c>
      <c r="G24" s="127"/>
      <c r="H24" s="94" t="str">
        <f t="shared" si="0"/>
        <v>TAK</v>
      </c>
    </row>
    <row r="25" spans="1:10" ht="51" hidden="1">
      <c r="A25" s="82">
        <v>754</v>
      </c>
      <c r="B25" s="78">
        <v>75495</v>
      </c>
      <c r="C25" s="79">
        <v>2360</v>
      </c>
      <c r="D25" s="80" t="s">
        <v>8</v>
      </c>
      <c r="E25" s="44"/>
      <c r="F25" s="81"/>
      <c r="G25" s="64"/>
      <c r="H25" s="94" t="str">
        <f t="shared" si="0"/>
        <v>NIE</v>
      </c>
    </row>
    <row r="26" spans="1:10" ht="51">
      <c r="A26" s="82">
        <v>801</v>
      </c>
      <c r="B26" s="78">
        <v>80195</v>
      </c>
      <c r="C26" s="79">
        <v>2360</v>
      </c>
      <c r="D26" s="80" t="s">
        <v>8</v>
      </c>
      <c r="E26" s="44"/>
      <c r="F26" s="81">
        <v>2000</v>
      </c>
      <c r="G26" s="125"/>
      <c r="H26" s="94" t="str">
        <f t="shared" si="0"/>
        <v>TAK</v>
      </c>
    </row>
    <row r="27" spans="1:10" ht="51">
      <c r="A27" s="11">
        <v>851</v>
      </c>
      <c r="B27" s="12">
        <v>85195</v>
      </c>
      <c r="C27" s="14">
        <v>2360</v>
      </c>
      <c r="D27" s="24" t="s">
        <v>8</v>
      </c>
      <c r="E27" s="41"/>
      <c r="F27" s="53">
        <v>3000</v>
      </c>
      <c r="G27" s="65"/>
      <c r="H27" s="94" t="str">
        <f t="shared" si="0"/>
        <v>TAK</v>
      </c>
    </row>
    <row r="28" spans="1:10" ht="51">
      <c r="A28" s="11">
        <v>852</v>
      </c>
      <c r="B28" s="12">
        <v>85295</v>
      </c>
      <c r="C28" s="14">
        <v>2360</v>
      </c>
      <c r="D28" s="24" t="s">
        <v>8</v>
      </c>
      <c r="E28" s="41"/>
      <c r="F28" s="53">
        <v>20000</v>
      </c>
      <c r="G28" s="65"/>
      <c r="H28" s="94" t="str">
        <f t="shared" si="0"/>
        <v>TAK</v>
      </c>
    </row>
    <row r="29" spans="1:10" ht="51">
      <c r="A29" s="6">
        <v>853</v>
      </c>
      <c r="B29" s="4">
        <v>85395</v>
      </c>
      <c r="C29" s="15">
        <v>2360</v>
      </c>
      <c r="D29" s="24" t="s">
        <v>8</v>
      </c>
      <c r="E29" s="41"/>
      <c r="F29" s="53">
        <f>25000+15000</f>
        <v>40000</v>
      </c>
      <c r="G29" s="65"/>
      <c r="H29" s="94" t="str">
        <f t="shared" si="0"/>
        <v>TAK</v>
      </c>
    </row>
    <row r="30" spans="1:10" ht="51">
      <c r="A30" s="6">
        <v>855</v>
      </c>
      <c r="B30" s="4">
        <v>85595</v>
      </c>
      <c r="C30" s="15">
        <v>2360</v>
      </c>
      <c r="D30" s="24" t="s">
        <v>8</v>
      </c>
      <c r="E30" s="41"/>
      <c r="F30" s="53">
        <v>2000</v>
      </c>
      <c r="G30" s="65"/>
      <c r="H30" s="94" t="str">
        <f t="shared" si="0"/>
        <v>TAK</v>
      </c>
    </row>
    <row r="31" spans="1:10" hidden="1">
      <c r="A31" s="6"/>
      <c r="B31" s="4"/>
      <c r="C31" s="15"/>
      <c r="D31" s="24"/>
      <c r="E31" s="41"/>
      <c r="F31" s="53"/>
      <c r="G31" s="65"/>
      <c r="H31" s="94" t="str">
        <f t="shared" si="0"/>
        <v>NIE</v>
      </c>
    </row>
    <row r="32" spans="1:10" ht="51">
      <c r="A32" s="6">
        <v>921</v>
      </c>
      <c r="B32" s="4">
        <v>92195</v>
      </c>
      <c r="C32" s="15">
        <v>2360</v>
      </c>
      <c r="D32" s="24" t="s">
        <v>8</v>
      </c>
      <c r="E32" s="41"/>
      <c r="F32" s="53">
        <v>40000</v>
      </c>
      <c r="G32" s="65"/>
      <c r="H32" s="94" t="str">
        <f t="shared" si="0"/>
        <v>TAK</v>
      </c>
    </row>
    <row r="33" spans="1:13" ht="51">
      <c r="A33" s="6">
        <v>754</v>
      </c>
      <c r="B33" s="4">
        <v>75495</v>
      </c>
      <c r="C33" s="15">
        <v>2360</v>
      </c>
      <c r="D33" s="24" t="s">
        <v>8</v>
      </c>
      <c r="E33" s="41"/>
      <c r="F33" s="53">
        <v>180000</v>
      </c>
      <c r="G33" s="65"/>
      <c r="H33" s="94" t="str">
        <f t="shared" si="0"/>
        <v>TAK</v>
      </c>
    </row>
    <row r="34" spans="1:13" ht="51">
      <c r="A34" s="6">
        <v>926</v>
      </c>
      <c r="B34" s="4">
        <v>92695</v>
      </c>
      <c r="C34" s="15">
        <v>2360</v>
      </c>
      <c r="D34" s="24" t="s">
        <v>8</v>
      </c>
      <c r="E34" s="41"/>
      <c r="F34" s="53">
        <v>20000</v>
      </c>
      <c r="G34" s="65"/>
      <c r="H34" s="94" t="str">
        <f t="shared" si="0"/>
        <v>TAK</v>
      </c>
    </row>
    <row r="35" spans="1:13" ht="26.25" thickBot="1">
      <c r="A35" s="18" t="s">
        <v>17</v>
      </c>
      <c r="B35" s="19" t="s">
        <v>17</v>
      </c>
      <c r="C35" s="136" t="s">
        <v>17</v>
      </c>
      <c r="D35" s="137" t="s">
        <v>66</v>
      </c>
      <c r="E35" s="138"/>
      <c r="F35" s="139">
        <f>SUM(F25:F34)</f>
        <v>307000</v>
      </c>
      <c r="G35" s="127">
        <f>SUM(G25:G34)</f>
        <v>0</v>
      </c>
      <c r="H35" s="94" t="str">
        <f t="shared" si="0"/>
        <v>TAK</v>
      </c>
    </row>
    <row r="36" spans="1:13">
      <c r="A36" s="140">
        <v>921</v>
      </c>
      <c r="B36" s="141">
        <v>92116</v>
      </c>
      <c r="C36" s="141">
        <v>2480</v>
      </c>
      <c r="D36" s="148" t="s">
        <v>6</v>
      </c>
      <c r="E36" s="149">
        <f>1200000+300000+70000</f>
        <v>1570000</v>
      </c>
      <c r="F36" s="103"/>
      <c r="G36" s="129">
        <v>70000</v>
      </c>
      <c r="H36" s="94" t="str">
        <f t="shared" si="0"/>
        <v>TAK</v>
      </c>
    </row>
    <row r="37" spans="1:13" ht="43.5" customHeight="1">
      <c r="A37" s="6">
        <v>921</v>
      </c>
      <c r="B37" s="4">
        <v>92116</v>
      </c>
      <c r="C37" s="4">
        <v>6220</v>
      </c>
      <c r="D37" s="66" t="s">
        <v>81</v>
      </c>
      <c r="E37" s="41"/>
      <c r="F37" s="104">
        <v>200000</v>
      </c>
      <c r="G37" s="120"/>
      <c r="H37" s="119" t="str">
        <f t="shared" si="0"/>
        <v>TAK</v>
      </c>
      <c r="I37" s="97" t="s">
        <v>65</v>
      </c>
      <c r="J37" s="145"/>
    </row>
    <row r="38" spans="1:13" ht="37.5" customHeight="1">
      <c r="A38" s="6">
        <v>921</v>
      </c>
      <c r="B38" s="4">
        <v>92195</v>
      </c>
      <c r="C38" s="4">
        <v>2800</v>
      </c>
      <c r="D38" s="21" t="s">
        <v>72</v>
      </c>
      <c r="E38" s="41"/>
      <c r="F38" s="104">
        <v>50000</v>
      </c>
      <c r="G38" s="120"/>
      <c r="H38" s="119" t="str">
        <f t="shared" si="0"/>
        <v>TAK</v>
      </c>
    </row>
    <row r="39" spans="1:13" hidden="1">
      <c r="A39" s="6">
        <v>921</v>
      </c>
      <c r="B39" s="4">
        <v>92108</v>
      </c>
      <c r="C39" s="4">
        <v>2480</v>
      </c>
      <c r="D39" s="5" t="s">
        <v>7</v>
      </c>
      <c r="E39" s="41"/>
      <c r="F39" s="104"/>
      <c r="G39" s="120"/>
      <c r="H39" s="119" t="str">
        <f t="shared" si="0"/>
        <v>NIE</v>
      </c>
    </row>
    <row r="40" spans="1:13">
      <c r="A40" s="6">
        <v>921</v>
      </c>
      <c r="B40" s="4">
        <v>92109</v>
      </c>
      <c r="C40" s="4">
        <v>2480</v>
      </c>
      <c r="D40" s="21" t="s">
        <v>19</v>
      </c>
      <c r="E40" s="41">
        <f>1400000+71000</f>
        <v>1471000</v>
      </c>
      <c r="F40" s="104"/>
      <c r="G40" s="120"/>
      <c r="H40" s="119" t="str">
        <f t="shared" si="0"/>
        <v>TAK</v>
      </c>
    </row>
    <row r="41" spans="1:13" ht="38.25">
      <c r="A41" s="26">
        <v>921</v>
      </c>
      <c r="B41" s="27">
        <v>92109</v>
      </c>
      <c r="C41" s="27">
        <v>2800</v>
      </c>
      <c r="D41" s="21" t="s">
        <v>73</v>
      </c>
      <c r="E41" s="41"/>
      <c r="F41" s="104">
        <v>30000</v>
      </c>
      <c r="G41" s="120"/>
      <c r="H41" s="94" t="str">
        <f t="shared" si="0"/>
        <v>TAK</v>
      </c>
      <c r="I41" s="98"/>
    </row>
    <row r="42" spans="1:13" ht="38.25">
      <c r="A42" s="11" t="s">
        <v>75</v>
      </c>
      <c r="B42" s="12">
        <v>92695</v>
      </c>
      <c r="C42" s="27">
        <v>2800</v>
      </c>
      <c r="D42" s="21" t="s">
        <v>74</v>
      </c>
      <c r="E42" s="41"/>
      <c r="F42" s="104">
        <v>30000</v>
      </c>
      <c r="G42" s="120"/>
      <c r="H42" s="94" t="str">
        <f t="shared" si="0"/>
        <v>TAK</v>
      </c>
      <c r="I42" s="98"/>
    </row>
    <row r="43" spans="1:13" s="113" customFormat="1" ht="39" hidden="1" customHeight="1">
      <c r="A43" s="26" t="s">
        <v>75</v>
      </c>
      <c r="B43" s="27" t="s">
        <v>76</v>
      </c>
      <c r="C43" s="27">
        <v>2820</v>
      </c>
      <c r="D43" s="21" t="s">
        <v>74</v>
      </c>
      <c r="E43" s="41"/>
      <c r="F43" s="104">
        <v>0</v>
      </c>
      <c r="G43" s="120"/>
      <c r="H43" s="111" t="str">
        <f t="shared" si="0"/>
        <v>NIE</v>
      </c>
      <c r="I43" s="112"/>
    </row>
    <row r="44" spans="1:13" s="113" customFormat="1" ht="38.25" customHeight="1">
      <c r="A44" s="118">
        <v>926</v>
      </c>
      <c r="B44" s="23">
        <v>92695</v>
      </c>
      <c r="C44" s="23">
        <v>2800</v>
      </c>
      <c r="D44" s="21" t="s">
        <v>77</v>
      </c>
      <c r="E44" s="41"/>
      <c r="F44" s="104">
        <v>20000</v>
      </c>
      <c r="G44" s="120"/>
      <c r="H44" s="111" t="str">
        <f t="shared" si="0"/>
        <v>TAK</v>
      </c>
      <c r="I44" s="112"/>
      <c r="J44" s="146"/>
    </row>
    <row r="45" spans="1:13" s="116" customFormat="1" ht="25.5">
      <c r="A45" s="6">
        <v>926</v>
      </c>
      <c r="B45" s="4">
        <v>92695</v>
      </c>
      <c r="C45" s="4">
        <v>2800</v>
      </c>
      <c r="D45" s="21" t="s">
        <v>61</v>
      </c>
      <c r="E45" s="41"/>
      <c r="F45" s="104">
        <v>270000</v>
      </c>
      <c r="G45" s="120"/>
      <c r="H45" s="114" t="str">
        <f t="shared" si="0"/>
        <v>TAK</v>
      </c>
      <c r="I45" s="115"/>
      <c r="J45" s="147"/>
    </row>
    <row r="46" spans="1:13" ht="39" thickBot="1">
      <c r="A46" s="7">
        <v>926</v>
      </c>
      <c r="B46" s="8">
        <v>92695</v>
      </c>
      <c r="C46" s="8">
        <v>6220</v>
      </c>
      <c r="D46" s="38" t="s">
        <v>63</v>
      </c>
      <c r="E46" s="45"/>
      <c r="F46" s="105">
        <f>150000+30000</f>
        <v>180000</v>
      </c>
      <c r="G46" s="122"/>
      <c r="H46" s="94" t="str">
        <f t="shared" si="0"/>
        <v>TAK</v>
      </c>
      <c r="I46" s="97" t="s">
        <v>65</v>
      </c>
      <c r="J46" s="145"/>
    </row>
    <row r="47" spans="1:13" ht="13.5" thickBot="1">
      <c r="A47" s="39"/>
      <c r="B47" s="92"/>
      <c r="C47" s="92"/>
      <c r="D47" s="92" t="s">
        <v>9</v>
      </c>
      <c r="E47" s="93">
        <f>SUM(E4:E46)</f>
        <v>3041000</v>
      </c>
      <c r="F47" s="47">
        <f>SUM(F4:F24)+F35+F45+F38+F41+F42+F46+F43+F44+F37</f>
        <v>3202000</v>
      </c>
      <c r="G47" s="130">
        <f>SUM(G36:G46,G35,G4:G24)</f>
        <v>-392000</v>
      </c>
      <c r="H47" s="94" t="str">
        <f>IF(SUM(E47:G47)&lt;&gt;0,"TAK","NIE")</f>
        <v>TAK</v>
      </c>
      <c r="K47" t="s">
        <v>70</v>
      </c>
      <c r="L47" t="s">
        <v>27</v>
      </c>
      <c r="M47" t="s">
        <v>71</v>
      </c>
    </row>
    <row r="48" spans="1:13" ht="13.5" thickBot="1">
      <c r="A48" s="156" t="s">
        <v>10</v>
      </c>
      <c r="B48" s="157"/>
      <c r="C48" s="157"/>
      <c r="D48" s="158"/>
      <c r="E48" s="57"/>
      <c r="F48" s="58"/>
      <c r="H48" s="75" t="s">
        <v>25</v>
      </c>
      <c r="L48" s="16"/>
      <c r="M48" s="16"/>
    </row>
    <row r="49" spans="1:13">
      <c r="A49" s="9">
        <v>801</v>
      </c>
      <c r="B49" s="10">
        <v>80101</v>
      </c>
      <c r="C49" s="10">
        <v>2540</v>
      </c>
      <c r="D49" s="30" t="s">
        <v>23</v>
      </c>
      <c r="E49" s="74">
        <v>870000</v>
      </c>
      <c r="F49" s="55"/>
      <c r="G49" s="64"/>
      <c r="H49" s="94" t="str">
        <f t="shared" ref="H49:H104" si="2">IF(SUM(E49:G49)&lt;&gt;0,"TAK","NIE")</f>
        <v>TAK</v>
      </c>
      <c r="K49" s="16">
        <v>870000</v>
      </c>
      <c r="L49" s="16">
        <f>M49-K49</f>
        <v>0</v>
      </c>
      <c r="M49" s="143">
        <v>870000</v>
      </c>
    </row>
    <row r="50" spans="1:13">
      <c r="A50" s="11">
        <v>801</v>
      </c>
      <c r="B50" s="12">
        <v>80103</v>
      </c>
      <c r="C50" s="12">
        <v>2540</v>
      </c>
      <c r="D50" s="23" t="s">
        <v>23</v>
      </c>
      <c r="E50" s="41">
        <v>64000</v>
      </c>
      <c r="F50" s="53"/>
      <c r="G50" s="65"/>
      <c r="H50" s="94" t="str">
        <f t="shared" si="2"/>
        <v>TAK</v>
      </c>
      <c r="K50" s="16">
        <v>64000</v>
      </c>
      <c r="L50" s="16">
        <f t="shared" ref="L50:L72" si="3">M50-K50</f>
        <v>0</v>
      </c>
      <c r="M50" s="143">
        <v>64000</v>
      </c>
    </row>
    <row r="51" spans="1:13" hidden="1">
      <c r="A51" s="11">
        <v>801</v>
      </c>
      <c r="B51" s="12">
        <v>80104</v>
      </c>
      <c r="C51" s="12">
        <v>2540</v>
      </c>
      <c r="D51" s="4" t="s">
        <v>11</v>
      </c>
      <c r="E51" s="41">
        <v>0</v>
      </c>
      <c r="F51" s="53"/>
      <c r="G51" s="65"/>
      <c r="H51" s="94" t="str">
        <f t="shared" si="2"/>
        <v>NIE</v>
      </c>
      <c r="K51" s="16">
        <v>0</v>
      </c>
      <c r="L51" s="16">
        <f t="shared" si="3"/>
        <v>0</v>
      </c>
      <c r="M51" s="16">
        <v>0</v>
      </c>
    </row>
    <row r="52" spans="1:13">
      <c r="A52" s="26">
        <v>801</v>
      </c>
      <c r="B52" s="27">
        <v>80104</v>
      </c>
      <c r="C52" s="27">
        <v>2540</v>
      </c>
      <c r="D52" s="23" t="s">
        <v>12</v>
      </c>
      <c r="E52" s="41">
        <v>442000</v>
      </c>
      <c r="F52" s="53"/>
      <c r="G52" s="65"/>
      <c r="H52" s="94" t="str">
        <f t="shared" si="2"/>
        <v>TAK</v>
      </c>
      <c r="K52" s="16">
        <v>442000</v>
      </c>
      <c r="L52" s="16">
        <f t="shared" si="3"/>
        <v>0</v>
      </c>
      <c r="M52" s="143">
        <v>442000</v>
      </c>
    </row>
    <row r="53" spans="1:13">
      <c r="A53" s="26">
        <v>801</v>
      </c>
      <c r="B53" s="27">
        <v>80104</v>
      </c>
      <c r="C53" s="27">
        <v>2540</v>
      </c>
      <c r="D53" s="21" t="s">
        <v>13</v>
      </c>
      <c r="E53" s="41">
        <v>590600</v>
      </c>
      <c r="F53" s="53"/>
      <c r="G53" s="65"/>
      <c r="H53" s="94" t="str">
        <f t="shared" si="2"/>
        <v>TAK</v>
      </c>
      <c r="K53" s="16">
        <v>541600</v>
      </c>
      <c r="L53" s="16">
        <f t="shared" si="3"/>
        <v>49000</v>
      </c>
      <c r="M53" s="143">
        <v>590600</v>
      </c>
    </row>
    <row r="54" spans="1:13" hidden="1">
      <c r="A54" s="26">
        <v>801</v>
      </c>
      <c r="B54" s="27">
        <v>80104</v>
      </c>
      <c r="C54" s="27">
        <v>2540</v>
      </c>
      <c r="D54" s="23" t="s">
        <v>14</v>
      </c>
      <c r="E54" s="41">
        <v>0</v>
      </c>
      <c r="F54" s="53"/>
      <c r="G54" s="65"/>
      <c r="H54" s="94" t="str">
        <f t="shared" si="2"/>
        <v>NIE</v>
      </c>
      <c r="K54" s="16">
        <v>0</v>
      </c>
      <c r="L54" s="16">
        <f t="shared" si="3"/>
        <v>0</v>
      </c>
      <c r="M54" s="16">
        <v>0</v>
      </c>
    </row>
    <row r="55" spans="1:13">
      <c r="A55" s="26">
        <v>801</v>
      </c>
      <c r="B55" s="27">
        <v>80104</v>
      </c>
      <c r="C55" s="27">
        <v>2540</v>
      </c>
      <c r="D55" s="23" t="s">
        <v>15</v>
      </c>
      <c r="E55" s="41">
        <v>122200</v>
      </c>
      <c r="F55" s="53"/>
      <c r="G55" s="65"/>
      <c r="H55" s="94" t="str">
        <f t="shared" si="2"/>
        <v>TAK</v>
      </c>
      <c r="K55" s="16">
        <v>149200</v>
      </c>
      <c r="L55" s="16">
        <f t="shared" si="3"/>
        <v>-27000</v>
      </c>
      <c r="M55" s="143">
        <v>122200</v>
      </c>
    </row>
    <row r="56" spans="1:13" hidden="1">
      <c r="A56" s="26">
        <v>801</v>
      </c>
      <c r="B56" s="27">
        <v>80104</v>
      </c>
      <c r="C56" s="27">
        <v>2540</v>
      </c>
      <c r="D56" s="23" t="s">
        <v>18</v>
      </c>
      <c r="E56" s="41">
        <v>0</v>
      </c>
      <c r="F56" s="53"/>
      <c r="G56" s="65"/>
      <c r="H56" s="94" t="str">
        <f t="shared" si="2"/>
        <v>NIE</v>
      </c>
      <c r="K56" s="16">
        <v>0</v>
      </c>
      <c r="L56" s="16">
        <f t="shared" si="3"/>
        <v>0</v>
      </c>
      <c r="M56" s="16">
        <v>0</v>
      </c>
    </row>
    <row r="57" spans="1:13" hidden="1">
      <c r="A57" s="26">
        <v>801</v>
      </c>
      <c r="B57" s="27">
        <v>80104</v>
      </c>
      <c r="C57" s="27">
        <v>2540</v>
      </c>
      <c r="D57" s="66" t="s">
        <v>22</v>
      </c>
      <c r="E57" s="41">
        <v>0</v>
      </c>
      <c r="F57" s="53"/>
      <c r="G57" s="65"/>
      <c r="H57" s="94" t="str">
        <f t="shared" si="2"/>
        <v>NIE</v>
      </c>
      <c r="K57" s="16">
        <v>0</v>
      </c>
      <c r="L57" s="16">
        <f t="shared" si="3"/>
        <v>0</v>
      </c>
      <c r="M57" s="16">
        <v>0</v>
      </c>
    </row>
    <row r="58" spans="1:13" hidden="1">
      <c r="A58" s="26">
        <v>801</v>
      </c>
      <c r="B58" s="27">
        <v>80104</v>
      </c>
      <c r="C58" s="27">
        <v>2540</v>
      </c>
      <c r="D58" s="21" t="s">
        <v>26</v>
      </c>
      <c r="E58" s="41">
        <v>0</v>
      </c>
      <c r="F58" s="53"/>
      <c r="G58" s="65"/>
      <c r="H58" s="94" t="str">
        <f t="shared" si="2"/>
        <v>NIE</v>
      </c>
      <c r="K58" s="16">
        <v>0</v>
      </c>
      <c r="L58" s="16">
        <f t="shared" si="3"/>
        <v>0</v>
      </c>
      <c r="M58" s="16">
        <v>0</v>
      </c>
    </row>
    <row r="59" spans="1:13">
      <c r="A59" s="26">
        <v>801</v>
      </c>
      <c r="B59" s="27">
        <v>80104</v>
      </c>
      <c r="C59" s="27">
        <v>2540</v>
      </c>
      <c r="D59" s="21" t="s">
        <v>46</v>
      </c>
      <c r="E59" s="41">
        <v>27500</v>
      </c>
      <c r="F59" s="53"/>
      <c r="G59" s="65"/>
      <c r="H59" s="94" t="str">
        <f t="shared" si="2"/>
        <v>TAK</v>
      </c>
      <c r="K59" s="16">
        <v>43000</v>
      </c>
      <c r="L59" s="16">
        <f t="shared" si="3"/>
        <v>-15500</v>
      </c>
      <c r="M59" s="143">
        <v>27500</v>
      </c>
    </row>
    <row r="60" spans="1:13">
      <c r="A60" s="26">
        <v>801</v>
      </c>
      <c r="B60" s="27">
        <v>80104</v>
      </c>
      <c r="C60" s="27">
        <v>2540</v>
      </c>
      <c r="D60" s="21" t="s">
        <v>47</v>
      </c>
      <c r="E60" s="41">
        <v>252800</v>
      </c>
      <c r="F60" s="53"/>
      <c r="G60" s="65"/>
      <c r="H60" s="94" t="str">
        <f t="shared" si="2"/>
        <v>TAK</v>
      </c>
      <c r="K60" s="16">
        <v>172800</v>
      </c>
      <c r="L60" s="16">
        <f t="shared" si="3"/>
        <v>80000</v>
      </c>
      <c r="M60" s="143">
        <v>252800</v>
      </c>
    </row>
    <row r="61" spans="1:13" hidden="1">
      <c r="A61" s="26">
        <v>801</v>
      </c>
      <c r="B61" s="27">
        <v>80104</v>
      </c>
      <c r="C61" s="27">
        <v>2540</v>
      </c>
      <c r="D61" s="21" t="s">
        <v>33</v>
      </c>
      <c r="E61" s="41">
        <v>0</v>
      </c>
      <c r="F61" s="53"/>
      <c r="G61" s="65"/>
      <c r="H61" s="94" t="str">
        <f t="shared" si="2"/>
        <v>NIE</v>
      </c>
      <c r="K61" s="16">
        <v>0</v>
      </c>
      <c r="L61" s="16">
        <f t="shared" si="3"/>
        <v>0</v>
      </c>
      <c r="M61" s="16">
        <v>0</v>
      </c>
    </row>
    <row r="62" spans="1:13" hidden="1">
      <c r="A62" s="26">
        <v>801</v>
      </c>
      <c r="B62" s="27">
        <v>80149</v>
      </c>
      <c r="C62" s="27">
        <v>2540</v>
      </c>
      <c r="D62" s="23" t="s">
        <v>11</v>
      </c>
      <c r="E62" s="41">
        <v>0</v>
      </c>
      <c r="F62" s="53"/>
      <c r="G62" s="65"/>
      <c r="H62" s="94" t="str">
        <f t="shared" si="2"/>
        <v>NIE</v>
      </c>
      <c r="K62" s="16">
        <v>0</v>
      </c>
      <c r="L62" s="16">
        <f t="shared" si="3"/>
        <v>0</v>
      </c>
      <c r="M62" s="16">
        <v>0</v>
      </c>
    </row>
    <row r="63" spans="1:13" hidden="1">
      <c r="A63" s="26">
        <v>801</v>
      </c>
      <c r="B63" s="27">
        <v>80149</v>
      </c>
      <c r="C63" s="27">
        <v>2540</v>
      </c>
      <c r="D63" s="23" t="s">
        <v>22</v>
      </c>
      <c r="E63" s="41">
        <v>0</v>
      </c>
      <c r="F63" s="53"/>
      <c r="G63" s="65"/>
      <c r="H63" s="94" t="str">
        <f t="shared" si="2"/>
        <v>NIE</v>
      </c>
      <c r="K63" s="16">
        <v>0</v>
      </c>
      <c r="L63" s="16">
        <f t="shared" si="3"/>
        <v>0</v>
      </c>
      <c r="M63" s="16">
        <v>0</v>
      </c>
    </row>
    <row r="64" spans="1:13" hidden="1">
      <c r="A64" s="26">
        <v>801</v>
      </c>
      <c r="B64" s="27">
        <v>80149</v>
      </c>
      <c r="C64" s="27">
        <v>2540</v>
      </c>
      <c r="D64" s="21" t="s">
        <v>13</v>
      </c>
      <c r="E64" s="41">
        <v>0</v>
      </c>
      <c r="F64" s="54"/>
      <c r="G64" s="65"/>
      <c r="H64" s="109" t="str">
        <f t="shared" si="2"/>
        <v>NIE</v>
      </c>
      <c r="K64" s="16">
        <v>0</v>
      </c>
      <c r="L64" s="16">
        <f t="shared" si="3"/>
        <v>0</v>
      </c>
      <c r="M64" s="16">
        <v>0</v>
      </c>
    </row>
    <row r="65" spans="1:13" hidden="1">
      <c r="A65" s="26">
        <v>801</v>
      </c>
      <c r="B65" s="27">
        <v>80149</v>
      </c>
      <c r="C65" s="27">
        <v>2540</v>
      </c>
      <c r="D65" s="21" t="s">
        <v>33</v>
      </c>
      <c r="E65" s="41">
        <v>0</v>
      </c>
      <c r="F65" s="54"/>
      <c r="G65" s="65"/>
      <c r="H65" s="109" t="str">
        <f t="shared" si="2"/>
        <v>NIE</v>
      </c>
      <c r="K65" s="16">
        <v>0</v>
      </c>
      <c r="L65" s="16">
        <f t="shared" si="3"/>
        <v>0</v>
      </c>
      <c r="M65" s="16">
        <v>0</v>
      </c>
    </row>
    <row r="66" spans="1:13">
      <c r="A66" s="26">
        <v>801</v>
      </c>
      <c r="B66" s="27">
        <v>80149</v>
      </c>
      <c r="C66" s="27">
        <v>2540</v>
      </c>
      <c r="D66" s="20" t="s">
        <v>47</v>
      </c>
      <c r="E66" s="41">
        <v>16800</v>
      </c>
      <c r="F66" s="54"/>
      <c r="G66" s="127"/>
      <c r="H66" s="109" t="str">
        <f t="shared" si="2"/>
        <v>TAK</v>
      </c>
      <c r="K66" s="16">
        <v>16800</v>
      </c>
      <c r="L66" s="16">
        <f t="shared" si="3"/>
        <v>0</v>
      </c>
      <c r="M66" s="143">
        <v>16800</v>
      </c>
    </row>
    <row r="67" spans="1:13">
      <c r="A67" s="69">
        <v>801</v>
      </c>
      <c r="B67" s="70">
        <v>80149</v>
      </c>
      <c r="C67" s="70">
        <v>2540</v>
      </c>
      <c r="D67" s="20" t="s">
        <v>34</v>
      </c>
      <c r="E67" s="41">
        <v>775000</v>
      </c>
      <c r="F67" s="54"/>
      <c r="G67" s="127"/>
      <c r="H67" s="94" t="str">
        <f t="shared" si="2"/>
        <v>TAK</v>
      </c>
      <c r="K67" s="16">
        <v>625000</v>
      </c>
      <c r="L67" s="16">
        <f t="shared" si="3"/>
        <v>150000</v>
      </c>
      <c r="M67" s="143">
        <v>775000</v>
      </c>
    </row>
    <row r="68" spans="1:13" hidden="1">
      <c r="A68" s="69">
        <v>801</v>
      </c>
      <c r="B68" s="70">
        <v>80149</v>
      </c>
      <c r="C68" s="70">
        <v>2540</v>
      </c>
      <c r="D68" s="20" t="s">
        <v>22</v>
      </c>
      <c r="E68" s="41">
        <v>0</v>
      </c>
      <c r="F68" s="54"/>
      <c r="G68" s="127"/>
      <c r="H68" s="94" t="str">
        <f t="shared" si="2"/>
        <v>NIE</v>
      </c>
      <c r="K68" s="16">
        <v>0</v>
      </c>
      <c r="L68" s="16">
        <f t="shared" si="3"/>
        <v>0</v>
      </c>
      <c r="M68" s="16">
        <v>0</v>
      </c>
    </row>
    <row r="69" spans="1:13" ht="13.5" thickBot="1">
      <c r="A69" s="11">
        <v>801</v>
      </c>
      <c r="B69" s="12">
        <v>80150</v>
      </c>
      <c r="C69" s="12">
        <v>2540</v>
      </c>
      <c r="D69" s="20" t="s">
        <v>23</v>
      </c>
      <c r="E69" s="41">
        <v>409000</v>
      </c>
      <c r="F69" s="54"/>
      <c r="G69" s="121"/>
      <c r="H69" s="94" t="str">
        <f t="shared" si="2"/>
        <v>TAK</v>
      </c>
      <c r="K69" s="16">
        <v>310000</v>
      </c>
      <c r="L69" s="16">
        <f t="shared" si="3"/>
        <v>99000</v>
      </c>
      <c r="M69" s="143">
        <v>409000</v>
      </c>
    </row>
    <row r="70" spans="1:13" ht="13.5" hidden="1" thickBot="1">
      <c r="A70" s="48"/>
      <c r="B70" s="49"/>
      <c r="C70" s="49"/>
      <c r="D70" s="20"/>
      <c r="E70" s="43">
        <v>0</v>
      </c>
      <c r="F70" s="54"/>
      <c r="G70" s="121"/>
      <c r="H70" s="94" t="str">
        <f t="shared" si="2"/>
        <v>NIE</v>
      </c>
      <c r="K70" s="16">
        <v>0</v>
      </c>
      <c r="L70" s="16">
        <f t="shared" si="3"/>
        <v>0</v>
      </c>
      <c r="M70" s="16">
        <v>0</v>
      </c>
    </row>
    <row r="71" spans="1:13" ht="13.5" hidden="1" thickBot="1">
      <c r="A71" s="48"/>
      <c r="B71" s="49"/>
      <c r="C71" s="49"/>
      <c r="D71" s="20"/>
      <c r="E71" s="43">
        <v>0</v>
      </c>
      <c r="F71" s="54"/>
      <c r="G71" s="121"/>
      <c r="H71" s="94" t="str">
        <f t="shared" si="2"/>
        <v>NIE</v>
      </c>
      <c r="K71" s="16">
        <v>0</v>
      </c>
      <c r="L71" s="16">
        <f t="shared" si="3"/>
        <v>0</v>
      </c>
      <c r="M71" s="16">
        <v>0</v>
      </c>
    </row>
    <row r="72" spans="1:13" ht="13.5" hidden="1" thickBot="1">
      <c r="A72" s="48"/>
      <c r="B72" s="49"/>
      <c r="C72" s="49"/>
      <c r="D72" s="20"/>
      <c r="E72" s="43">
        <v>0</v>
      </c>
      <c r="F72" s="54"/>
      <c r="G72" s="121"/>
      <c r="H72" s="94" t="str">
        <f t="shared" si="2"/>
        <v>NIE</v>
      </c>
      <c r="K72" s="16">
        <v>0</v>
      </c>
      <c r="L72" s="16">
        <f t="shared" si="3"/>
        <v>0</v>
      </c>
      <c r="M72" s="16">
        <v>0</v>
      </c>
    </row>
    <row r="73" spans="1:13" ht="13.5" hidden="1" thickBot="1">
      <c r="A73" s="48"/>
      <c r="B73" s="49"/>
      <c r="C73" s="49"/>
      <c r="D73" s="20"/>
      <c r="E73" s="43"/>
      <c r="F73" s="54"/>
      <c r="G73" s="121"/>
      <c r="H73" s="94" t="str">
        <f t="shared" si="2"/>
        <v>NIE</v>
      </c>
      <c r="K73" s="16"/>
      <c r="L73" s="16"/>
      <c r="M73" s="16"/>
    </row>
    <row r="74" spans="1:13" ht="13.5" hidden="1" thickBot="1">
      <c r="A74" s="31"/>
      <c r="B74" s="32"/>
      <c r="C74" s="32"/>
      <c r="D74" s="33"/>
      <c r="E74" s="45"/>
      <c r="F74" s="56"/>
      <c r="G74" s="122"/>
      <c r="H74" s="94" t="str">
        <f t="shared" si="2"/>
        <v>NIE</v>
      </c>
      <c r="K74" s="16"/>
      <c r="L74" s="16"/>
      <c r="M74" s="16"/>
    </row>
    <row r="75" spans="1:13" ht="13.5" thickBot="1">
      <c r="A75" s="71"/>
      <c r="B75" s="72"/>
      <c r="C75" s="72"/>
      <c r="D75" s="37" t="s">
        <v>9</v>
      </c>
      <c r="E75" s="96">
        <f>SUM(E49:E74)</f>
        <v>3569900</v>
      </c>
      <c r="F75" s="59"/>
      <c r="G75" s="124">
        <f>SUM(G49:G74)</f>
        <v>0</v>
      </c>
      <c r="H75" s="94" t="str">
        <f t="shared" si="2"/>
        <v>TAK</v>
      </c>
      <c r="K75" s="16"/>
      <c r="L75" s="16"/>
      <c r="M75" s="16">
        <v>3569900</v>
      </c>
    </row>
    <row r="76" spans="1:13" ht="13.5" thickBot="1">
      <c r="A76" s="159" t="s">
        <v>29</v>
      </c>
      <c r="B76" s="160"/>
      <c r="C76" s="160"/>
      <c r="D76" s="161"/>
      <c r="E76" s="46"/>
      <c r="F76" s="60"/>
      <c r="G76" s="128"/>
      <c r="H76" s="75" t="s">
        <v>25</v>
      </c>
      <c r="K76" s="16"/>
      <c r="L76" s="16"/>
      <c r="M76" s="16"/>
    </row>
    <row r="77" spans="1:13">
      <c r="A77" s="100">
        <v>801</v>
      </c>
      <c r="B77" s="101">
        <v>80104</v>
      </c>
      <c r="C77" s="101">
        <v>2590</v>
      </c>
      <c r="D77" s="102" t="s">
        <v>30</v>
      </c>
      <c r="E77" s="40">
        <v>1387000</v>
      </c>
      <c r="F77" s="103"/>
      <c r="G77" s="129"/>
      <c r="H77" s="94" t="str">
        <f t="shared" si="2"/>
        <v>TAK</v>
      </c>
      <c r="K77" s="16">
        <v>1592000</v>
      </c>
      <c r="L77" s="16">
        <f>M77-K77</f>
        <v>-205000</v>
      </c>
      <c r="M77" s="143">
        <v>1387000</v>
      </c>
    </row>
    <row r="78" spans="1:13">
      <c r="A78" s="26">
        <v>801</v>
      </c>
      <c r="B78" s="27">
        <v>80104</v>
      </c>
      <c r="C78" s="27">
        <v>2590</v>
      </c>
      <c r="D78" s="21" t="s">
        <v>42</v>
      </c>
      <c r="E78" s="41">
        <v>1114000</v>
      </c>
      <c r="F78" s="104"/>
      <c r="G78" s="120"/>
      <c r="H78" s="94" t="str">
        <f t="shared" si="2"/>
        <v>TAK</v>
      </c>
      <c r="K78" s="16">
        <v>1114000</v>
      </c>
      <c r="L78" s="16">
        <f t="shared" ref="L78:L101" si="4">M78-K78</f>
        <v>0</v>
      </c>
      <c r="M78" s="143">
        <v>1114000</v>
      </c>
    </row>
    <row r="79" spans="1:13">
      <c r="A79" s="26">
        <v>801</v>
      </c>
      <c r="B79" s="27">
        <v>80104</v>
      </c>
      <c r="C79" s="27">
        <v>2590</v>
      </c>
      <c r="D79" s="21" t="s">
        <v>43</v>
      </c>
      <c r="E79" s="41">
        <v>558000</v>
      </c>
      <c r="F79" s="104"/>
      <c r="G79" s="120"/>
      <c r="H79" s="94" t="str">
        <f t="shared" si="2"/>
        <v>TAK</v>
      </c>
      <c r="K79" s="16">
        <v>708000</v>
      </c>
      <c r="L79" s="16">
        <f t="shared" si="4"/>
        <v>-150000</v>
      </c>
      <c r="M79" s="143">
        <v>558000</v>
      </c>
    </row>
    <row r="80" spans="1:13">
      <c r="A80" s="26">
        <v>801</v>
      </c>
      <c r="B80" s="27">
        <v>80104</v>
      </c>
      <c r="C80" s="27">
        <v>2590</v>
      </c>
      <c r="D80" s="21" t="s">
        <v>51</v>
      </c>
      <c r="E80" s="41">
        <v>681000</v>
      </c>
      <c r="F80" s="104"/>
      <c r="G80" s="120"/>
      <c r="H80" s="94" t="str">
        <f t="shared" si="2"/>
        <v>TAK</v>
      </c>
      <c r="K80" s="16">
        <v>879000</v>
      </c>
      <c r="L80" s="16">
        <f t="shared" si="4"/>
        <v>-198000</v>
      </c>
      <c r="M80" s="143">
        <v>681000</v>
      </c>
    </row>
    <row r="81" spans="1:15">
      <c r="A81" s="26">
        <v>801</v>
      </c>
      <c r="B81" s="27">
        <v>80104</v>
      </c>
      <c r="C81" s="27">
        <v>2590</v>
      </c>
      <c r="D81" s="21" t="s">
        <v>48</v>
      </c>
      <c r="E81" s="41">
        <v>663000</v>
      </c>
      <c r="F81" s="104"/>
      <c r="G81" s="120"/>
      <c r="H81" s="94" t="str">
        <f t="shared" si="2"/>
        <v>TAK</v>
      </c>
      <c r="K81" s="16">
        <v>533000</v>
      </c>
      <c r="L81" s="16">
        <f t="shared" si="4"/>
        <v>130000</v>
      </c>
      <c r="M81" s="143">
        <v>663000</v>
      </c>
    </row>
    <row r="82" spans="1:15">
      <c r="A82" s="26">
        <v>801</v>
      </c>
      <c r="B82" s="27">
        <v>80104</v>
      </c>
      <c r="C82" s="27">
        <v>2590</v>
      </c>
      <c r="D82" s="21" t="s">
        <v>82</v>
      </c>
      <c r="E82" s="41">
        <v>150000</v>
      </c>
      <c r="F82" s="104"/>
      <c r="G82" s="120"/>
      <c r="H82" s="142" t="str">
        <f t="shared" si="2"/>
        <v>TAK</v>
      </c>
      <c r="K82" s="16">
        <v>0</v>
      </c>
      <c r="L82" s="16">
        <f t="shared" si="4"/>
        <v>150000</v>
      </c>
      <c r="M82" s="143">
        <v>150000</v>
      </c>
    </row>
    <row r="83" spans="1:15">
      <c r="A83" s="26">
        <v>801</v>
      </c>
      <c r="B83" s="27">
        <v>80104</v>
      </c>
      <c r="C83" s="27">
        <v>2590</v>
      </c>
      <c r="D83" s="21" t="s">
        <v>49</v>
      </c>
      <c r="E83" s="41">
        <v>985600</v>
      </c>
      <c r="F83" s="104"/>
      <c r="G83" s="120"/>
      <c r="H83" s="142" t="str">
        <f t="shared" si="2"/>
        <v>TAK</v>
      </c>
      <c r="K83" s="16">
        <v>776000</v>
      </c>
      <c r="L83" s="16">
        <f t="shared" si="4"/>
        <v>209600</v>
      </c>
      <c r="M83" s="143">
        <v>985600</v>
      </c>
    </row>
    <row r="84" spans="1:15">
      <c r="A84" s="26">
        <v>801</v>
      </c>
      <c r="B84" s="27">
        <v>80104</v>
      </c>
      <c r="C84" s="27">
        <v>2590</v>
      </c>
      <c r="D84" s="21" t="s">
        <v>50</v>
      </c>
      <c r="E84" s="41">
        <v>1104000</v>
      </c>
      <c r="F84" s="104"/>
      <c r="G84" s="120"/>
      <c r="H84" s="142" t="str">
        <f t="shared" si="2"/>
        <v>TAK</v>
      </c>
      <c r="K84" s="16">
        <v>888000</v>
      </c>
      <c r="L84" s="16">
        <f t="shared" si="4"/>
        <v>216000</v>
      </c>
      <c r="M84" s="143">
        <v>1104000</v>
      </c>
    </row>
    <row r="85" spans="1:15">
      <c r="A85" s="26">
        <v>801</v>
      </c>
      <c r="B85" s="27">
        <v>80104</v>
      </c>
      <c r="C85" s="27">
        <v>2590</v>
      </c>
      <c r="D85" s="21" t="s">
        <v>31</v>
      </c>
      <c r="E85" s="41">
        <v>1178000</v>
      </c>
      <c r="F85" s="104"/>
      <c r="G85" s="120"/>
      <c r="H85" s="94" t="str">
        <f t="shared" si="2"/>
        <v>TAK</v>
      </c>
      <c r="K85" s="16">
        <v>1446000</v>
      </c>
      <c r="L85" s="16">
        <f t="shared" si="4"/>
        <v>-268000</v>
      </c>
      <c r="M85" s="143">
        <v>1178000</v>
      </c>
    </row>
    <row r="86" spans="1:15">
      <c r="A86" s="26">
        <v>801</v>
      </c>
      <c r="B86" s="27">
        <v>80104</v>
      </c>
      <c r="C86" s="27">
        <v>2590</v>
      </c>
      <c r="D86" s="21" t="s">
        <v>60</v>
      </c>
      <c r="E86" s="41">
        <v>1097000</v>
      </c>
      <c r="F86" s="104"/>
      <c r="G86" s="120"/>
      <c r="H86" s="94" t="str">
        <f t="shared" si="2"/>
        <v>TAK</v>
      </c>
      <c r="K86" s="16">
        <v>847000</v>
      </c>
      <c r="L86" s="16">
        <f t="shared" si="4"/>
        <v>250000</v>
      </c>
      <c r="M86" s="143">
        <v>1097000</v>
      </c>
    </row>
    <row r="87" spans="1:15">
      <c r="A87" s="26">
        <v>801</v>
      </c>
      <c r="B87" s="27">
        <v>80149</v>
      </c>
      <c r="C87" s="27">
        <v>2590</v>
      </c>
      <c r="D87" s="21" t="s">
        <v>48</v>
      </c>
      <c r="E87" s="41">
        <v>28000</v>
      </c>
      <c r="F87" s="104"/>
      <c r="G87" s="120"/>
      <c r="H87" s="117" t="str">
        <f t="shared" si="2"/>
        <v>TAK</v>
      </c>
      <c r="K87" s="16">
        <v>40000</v>
      </c>
      <c r="L87" s="16">
        <f t="shared" si="4"/>
        <v>-12000</v>
      </c>
      <c r="M87" s="143">
        <v>28000</v>
      </c>
    </row>
    <row r="88" spans="1:15">
      <c r="A88" s="26">
        <v>801</v>
      </c>
      <c r="B88" s="27">
        <v>80149</v>
      </c>
      <c r="C88" s="27">
        <v>2590</v>
      </c>
      <c r="D88" s="21" t="s">
        <v>52</v>
      </c>
      <c r="E88" s="41">
        <v>67000</v>
      </c>
      <c r="F88" s="104"/>
      <c r="G88" s="120"/>
      <c r="H88" s="117" t="str">
        <f t="shared" si="2"/>
        <v>TAK</v>
      </c>
      <c r="K88" s="16">
        <v>67000</v>
      </c>
      <c r="L88" s="16">
        <f t="shared" si="4"/>
        <v>0</v>
      </c>
      <c r="M88" s="143">
        <v>67000</v>
      </c>
    </row>
    <row r="89" spans="1:15">
      <c r="A89" s="26">
        <v>801</v>
      </c>
      <c r="B89" s="27">
        <v>80149</v>
      </c>
      <c r="C89" s="27">
        <v>2590</v>
      </c>
      <c r="D89" s="21" t="s">
        <v>43</v>
      </c>
      <c r="E89" s="41">
        <v>310000</v>
      </c>
      <c r="F89" s="104"/>
      <c r="G89" s="120"/>
      <c r="H89" s="117" t="str">
        <f t="shared" si="2"/>
        <v>TAK</v>
      </c>
      <c r="K89" s="16">
        <v>310000</v>
      </c>
      <c r="L89" s="16">
        <f t="shared" si="4"/>
        <v>0</v>
      </c>
      <c r="M89" s="143">
        <v>310000</v>
      </c>
    </row>
    <row r="90" spans="1:15">
      <c r="A90" s="26">
        <v>801</v>
      </c>
      <c r="B90" s="27">
        <v>80149</v>
      </c>
      <c r="C90" s="27">
        <v>2590</v>
      </c>
      <c r="D90" s="21" t="s">
        <v>60</v>
      </c>
      <c r="E90" s="41">
        <v>432000</v>
      </c>
      <c r="F90" s="104"/>
      <c r="G90" s="120"/>
      <c r="H90" s="117" t="str">
        <f t="shared" si="2"/>
        <v>TAK</v>
      </c>
      <c r="K90" s="16">
        <v>304000</v>
      </c>
      <c r="L90" s="16">
        <f t="shared" si="4"/>
        <v>128000</v>
      </c>
      <c r="M90" s="143">
        <v>432000</v>
      </c>
    </row>
    <row r="91" spans="1:15">
      <c r="A91" s="26">
        <v>801</v>
      </c>
      <c r="B91" s="27">
        <v>80149</v>
      </c>
      <c r="C91" s="27">
        <v>2590</v>
      </c>
      <c r="D91" s="21" t="s">
        <v>50</v>
      </c>
      <c r="E91" s="41">
        <v>21000</v>
      </c>
      <c r="F91" s="104"/>
      <c r="G91" s="120"/>
      <c r="H91" s="117" t="str">
        <f t="shared" si="2"/>
        <v>TAK</v>
      </c>
      <c r="K91" s="16">
        <v>21000</v>
      </c>
      <c r="L91" s="16">
        <f t="shared" si="4"/>
        <v>0</v>
      </c>
      <c r="M91" s="143">
        <v>21000</v>
      </c>
    </row>
    <row r="92" spans="1:15">
      <c r="A92" s="26">
        <v>801</v>
      </c>
      <c r="B92" s="27">
        <v>80149</v>
      </c>
      <c r="C92" s="27">
        <v>2590</v>
      </c>
      <c r="D92" s="21" t="s">
        <v>30</v>
      </c>
      <c r="E92" s="41">
        <v>25000</v>
      </c>
      <c r="F92" s="104"/>
      <c r="G92" s="120"/>
      <c r="H92" s="117" t="str">
        <f t="shared" si="2"/>
        <v>TAK</v>
      </c>
      <c r="K92" s="144">
        <v>2000</v>
      </c>
      <c r="L92" s="16">
        <f t="shared" si="4"/>
        <v>23000</v>
      </c>
      <c r="M92" s="143">
        <v>25000</v>
      </c>
      <c r="O92">
        <v>23000</v>
      </c>
    </row>
    <row r="93" spans="1:15" hidden="1">
      <c r="A93" s="11">
        <v>801</v>
      </c>
      <c r="B93" s="12">
        <v>80149</v>
      </c>
      <c r="C93" s="27">
        <v>2590</v>
      </c>
      <c r="D93" s="21" t="s">
        <v>31</v>
      </c>
      <c r="E93" s="41">
        <v>0</v>
      </c>
      <c r="F93" s="104"/>
      <c r="G93" s="120"/>
      <c r="H93" s="117" t="str">
        <f t="shared" si="2"/>
        <v>NIE</v>
      </c>
      <c r="K93" s="16">
        <v>0</v>
      </c>
      <c r="L93" s="16">
        <f t="shared" si="4"/>
        <v>0</v>
      </c>
      <c r="M93" s="143">
        <v>0</v>
      </c>
    </row>
    <row r="94" spans="1:15">
      <c r="A94" s="11">
        <v>854</v>
      </c>
      <c r="B94" s="12">
        <v>85404</v>
      </c>
      <c r="C94" s="27">
        <v>2590</v>
      </c>
      <c r="D94" s="21" t="s">
        <v>48</v>
      </c>
      <c r="E94" s="41">
        <v>8200</v>
      </c>
      <c r="F94" s="104"/>
      <c r="G94" s="120"/>
      <c r="H94" s="99" t="str">
        <f t="shared" si="2"/>
        <v>TAK</v>
      </c>
      <c r="K94" s="16">
        <v>4300</v>
      </c>
      <c r="L94" s="16">
        <f t="shared" si="4"/>
        <v>3900</v>
      </c>
      <c r="M94" s="143">
        <v>8200</v>
      </c>
    </row>
    <row r="95" spans="1:15">
      <c r="A95" s="11">
        <v>854</v>
      </c>
      <c r="B95" s="12">
        <v>85404</v>
      </c>
      <c r="C95" s="27">
        <v>2590</v>
      </c>
      <c r="D95" s="21" t="s">
        <v>51</v>
      </c>
      <c r="E95" s="41">
        <v>4300</v>
      </c>
      <c r="F95" s="104"/>
      <c r="G95" s="120"/>
      <c r="H95" s="99" t="str">
        <f t="shared" si="2"/>
        <v>TAK</v>
      </c>
      <c r="K95" s="16">
        <v>4300</v>
      </c>
      <c r="L95" s="16">
        <f t="shared" si="4"/>
        <v>0</v>
      </c>
      <c r="M95" s="143">
        <v>4300</v>
      </c>
    </row>
    <row r="96" spans="1:15">
      <c r="A96" s="11">
        <v>854</v>
      </c>
      <c r="B96" s="12">
        <v>85404</v>
      </c>
      <c r="C96" s="27">
        <v>2590</v>
      </c>
      <c r="D96" s="21" t="s">
        <v>43</v>
      </c>
      <c r="E96" s="41">
        <v>26000</v>
      </c>
      <c r="F96" s="104"/>
      <c r="G96" s="120"/>
      <c r="H96" s="99" t="str">
        <f t="shared" si="2"/>
        <v>TAK</v>
      </c>
      <c r="K96" s="16">
        <v>26000</v>
      </c>
      <c r="L96" s="16">
        <f t="shared" si="4"/>
        <v>0</v>
      </c>
      <c r="M96" s="143">
        <v>26000</v>
      </c>
    </row>
    <row r="97" spans="1:17">
      <c r="A97" s="11">
        <v>854</v>
      </c>
      <c r="B97" s="12">
        <v>85404</v>
      </c>
      <c r="C97" s="27">
        <v>2590</v>
      </c>
      <c r="D97" s="21" t="s">
        <v>60</v>
      </c>
      <c r="E97" s="41">
        <v>58000</v>
      </c>
      <c r="F97" s="104"/>
      <c r="G97" s="120"/>
      <c r="H97" s="99" t="str">
        <f t="shared" si="2"/>
        <v>TAK</v>
      </c>
      <c r="K97" s="16">
        <v>48000</v>
      </c>
      <c r="L97" s="16">
        <f t="shared" si="4"/>
        <v>10000</v>
      </c>
      <c r="M97" s="143">
        <v>58000</v>
      </c>
      <c r="Q97" s="16">
        <f>G104+G75</f>
        <v>0</v>
      </c>
    </row>
    <row r="98" spans="1:17" hidden="1">
      <c r="A98" s="11"/>
      <c r="B98" s="12"/>
      <c r="C98" s="27"/>
      <c r="D98" s="21"/>
      <c r="E98" s="41">
        <v>0</v>
      </c>
      <c r="F98" s="104"/>
      <c r="G98" s="120"/>
      <c r="H98" s="99" t="str">
        <f t="shared" si="2"/>
        <v>NIE</v>
      </c>
      <c r="K98" s="16">
        <v>0</v>
      </c>
      <c r="L98" s="16">
        <f t="shared" si="4"/>
        <v>0</v>
      </c>
      <c r="M98" s="16">
        <v>0</v>
      </c>
    </row>
    <row r="99" spans="1:17" hidden="1">
      <c r="A99" s="11"/>
      <c r="B99" s="12"/>
      <c r="C99" s="27"/>
      <c r="D99" s="21"/>
      <c r="E99" s="41">
        <v>0</v>
      </c>
      <c r="F99" s="104"/>
      <c r="G99" s="120"/>
      <c r="H99" s="99" t="str">
        <f t="shared" si="2"/>
        <v>NIE</v>
      </c>
      <c r="K99" s="16">
        <v>0</v>
      </c>
      <c r="L99" s="16">
        <f t="shared" si="4"/>
        <v>0</v>
      </c>
      <c r="M99" s="16">
        <v>0</v>
      </c>
    </row>
    <row r="100" spans="1:17" hidden="1">
      <c r="A100" s="11"/>
      <c r="B100" s="12"/>
      <c r="C100" s="27"/>
      <c r="D100" s="21"/>
      <c r="E100" s="41">
        <v>0</v>
      </c>
      <c r="F100" s="104"/>
      <c r="G100" s="120"/>
      <c r="H100" s="99" t="str">
        <f t="shared" si="2"/>
        <v>NIE</v>
      </c>
      <c r="K100" s="16">
        <v>0</v>
      </c>
      <c r="L100" s="16">
        <f t="shared" si="4"/>
        <v>0</v>
      </c>
      <c r="M100" s="16">
        <v>0</v>
      </c>
    </row>
    <row r="101" spans="1:17" hidden="1">
      <c r="A101" s="11"/>
      <c r="B101" s="12"/>
      <c r="C101" s="27"/>
      <c r="D101" s="21"/>
      <c r="E101" s="41">
        <v>0</v>
      </c>
      <c r="F101" s="104"/>
      <c r="G101" s="120"/>
      <c r="H101" s="99" t="str">
        <f t="shared" si="2"/>
        <v>NIE</v>
      </c>
      <c r="K101" s="16">
        <v>0</v>
      </c>
      <c r="L101" s="16">
        <f t="shared" si="4"/>
        <v>0</v>
      </c>
      <c r="M101" s="16">
        <v>0</v>
      </c>
    </row>
    <row r="102" spans="1:17" hidden="1">
      <c r="A102" s="11"/>
      <c r="B102" s="12"/>
      <c r="C102" s="27"/>
      <c r="D102" s="21"/>
      <c r="E102" s="41"/>
      <c r="F102" s="104"/>
      <c r="G102" s="120"/>
      <c r="H102" s="99" t="str">
        <f t="shared" si="2"/>
        <v>NIE</v>
      </c>
      <c r="K102" s="16"/>
      <c r="L102" s="16"/>
      <c r="M102" s="16"/>
    </row>
    <row r="103" spans="1:17" ht="13.5" hidden="1" thickBot="1">
      <c r="A103" s="31"/>
      <c r="B103" s="32"/>
      <c r="C103" s="50"/>
      <c r="D103" s="38"/>
      <c r="E103" s="45"/>
      <c r="F103" s="105"/>
      <c r="G103" s="122"/>
      <c r="H103" s="99" t="str">
        <f t="shared" si="2"/>
        <v>NIE</v>
      </c>
      <c r="K103" s="16"/>
      <c r="L103" s="16"/>
      <c r="M103" s="16"/>
    </row>
    <row r="104" spans="1:17" ht="13.5" thickBot="1">
      <c r="A104" s="28"/>
      <c r="B104" s="28"/>
      <c r="C104" s="34"/>
      <c r="D104" s="39" t="s">
        <v>9</v>
      </c>
      <c r="E104" s="95">
        <f>SUM(E77:E103)</f>
        <v>9897100</v>
      </c>
      <c r="F104" s="47"/>
      <c r="G104" s="130"/>
      <c r="H104" s="99" t="str">
        <f t="shared" si="2"/>
        <v>TAK</v>
      </c>
      <c r="K104" s="16"/>
      <c r="L104" s="16"/>
      <c r="M104" s="16"/>
    </row>
    <row r="105" spans="1:17" ht="13.5" thickBot="1">
      <c r="A105" s="28"/>
      <c r="B105" s="28"/>
      <c r="C105" s="34"/>
      <c r="D105" s="61" t="s">
        <v>16</v>
      </c>
      <c r="E105" s="62">
        <f>E75+E47+E104</f>
        <v>16508000</v>
      </c>
      <c r="F105" s="63">
        <f>F104+F47+F75</f>
        <v>3202000</v>
      </c>
      <c r="G105" s="130">
        <f>G104+G47+G75</f>
        <v>-392000</v>
      </c>
      <c r="H105" s="94" t="str">
        <f>IF(SUM(E105:G105)&lt;&gt;0,"TAK","NIE")</f>
        <v>TAK</v>
      </c>
      <c r="K105" s="16"/>
      <c r="L105" s="16"/>
      <c r="M105" s="16"/>
    </row>
    <row r="106" spans="1:17">
      <c r="H106" s="94"/>
      <c r="K106" s="16"/>
      <c r="L106" s="16"/>
      <c r="M106" s="16"/>
    </row>
    <row r="107" spans="1:17">
      <c r="E107" s="3">
        <f>SUBTOTAL(9,E4:E106)</f>
        <v>49524000</v>
      </c>
      <c r="F107" s="3">
        <f>SUBTOTAL(9,F4:F106)</f>
        <v>9913000</v>
      </c>
      <c r="G107" s="123">
        <f>SUBTOTAL(9,G4:G106)</f>
        <v>-1176000</v>
      </c>
      <c r="H107" s="94"/>
      <c r="J107" s="16"/>
      <c r="K107" s="16"/>
      <c r="L107" s="16"/>
      <c r="M107" s="16"/>
    </row>
    <row r="108" spans="1:17">
      <c r="H108" s="94"/>
      <c r="K108" s="16"/>
      <c r="L108" s="16"/>
      <c r="M108" s="16"/>
    </row>
    <row r="109" spans="1:17">
      <c r="H109" s="94"/>
      <c r="K109" s="16"/>
      <c r="L109" s="16"/>
      <c r="M109" s="16"/>
    </row>
    <row r="110" spans="1:17" ht="13.5" thickBot="1">
      <c r="F110" s="73" t="s">
        <v>44</v>
      </c>
      <c r="H110" s="94"/>
      <c r="K110" s="16"/>
      <c r="L110" s="16"/>
      <c r="M110" s="16"/>
    </row>
    <row r="111" spans="1:17">
      <c r="C111" s="2">
        <v>2540</v>
      </c>
      <c r="D111" s="2">
        <v>80101</v>
      </c>
      <c r="E111" s="77">
        <f>SUMIF(B$49:B$74,D111,E$49:E$105)</f>
        <v>870000</v>
      </c>
      <c r="F111" s="106">
        <v>870000</v>
      </c>
      <c r="G111" s="131">
        <f>E111-F111</f>
        <v>0</v>
      </c>
      <c r="H111" s="94"/>
      <c r="K111" s="16"/>
      <c r="L111" s="16"/>
      <c r="M111" s="16"/>
    </row>
    <row r="112" spans="1:17">
      <c r="C112" s="2">
        <v>2540</v>
      </c>
      <c r="D112" s="2">
        <v>80103</v>
      </c>
      <c r="E112" s="77">
        <f>SUMIF(B$49:B$74,D112,E$49:E$105)</f>
        <v>64000</v>
      </c>
      <c r="F112" s="107">
        <v>64000</v>
      </c>
      <c r="G112" s="131">
        <f t="shared" ref="G112:G120" si="5">E112-F112</f>
        <v>0</v>
      </c>
      <c r="H112" s="94"/>
      <c r="K112" s="16"/>
      <c r="L112" s="16"/>
      <c r="M112" s="16"/>
    </row>
    <row r="113" spans="3:13">
      <c r="C113" s="2">
        <v>2540</v>
      </c>
      <c r="D113" s="2">
        <v>80104</v>
      </c>
      <c r="E113" s="77">
        <f>SUMIF(B$49:B$74,D113,E$49:E$105)</f>
        <v>1435100</v>
      </c>
      <c r="F113" s="107">
        <v>1435100</v>
      </c>
      <c r="G113" s="131">
        <f t="shared" si="5"/>
        <v>0</v>
      </c>
      <c r="H113" s="94"/>
      <c r="K113" s="16"/>
      <c r="L113" s="16"/>
      <c r="M113" s="16"/>
    </row>
    <row r="114" spans="3:13">
      <c r="C114" s="2">
        <v>2540</v>
      </c>
      <c r="D114" s="2">
        <v>80149</v>
      </c>
      <c r="E114" s="77">
        <f>SUMIF(B$49:B$74,D114,E$49:E$105)</f>
        <v>791800</v>
      </c>
      <c r="F114" s="107">
        <v>791800</v>
      </c>
      <c r="G114" s="131">
        <f t="shared" si="5"/>
        <v>0</v>
      </c>
      <c r="H114" s="94"/>
      <c r="K114" s="16"/>
      <c r="L114" s="16"/>
      <c r="M114" s="16"/>
    </row>
    <row r="115" spans="3:13">
      <c r="C115" s="2">
        <v>2540</v>
      </c>
      <c r="D115" s="2">
        <v>80150</v>
      </c>
      <c r="E115" s="77">
        <f>SUMIF(B$49:B$74,D115,E$49:E$105)</f>
        <v>409000</v>
      </c>
      <c r="F115" s="107">
        <v>409000</v>
      </c>
      <c r="G115" s="131">
        <f t="shared" si="5"/>
        <v>0</v>
      </c>
      <c r="K115" s="16"/>
      <c r="L115" s="16"/>
      <c r="M115" s="16"/>
    </row>
    <row r="116" spans="3:13">
      <c r="C116" s="2">
        <v>2590</v>
      </c>
      <c r="D116" s="2">
        <v>80104</v>
      </c>
      <c r="E116" s="77">
        <f>SUMIF(B$77:B$93,D116,E$77:E$93)</f>
        <v>8917600</v>
      </c>
      <c r="F116" s="107">
        <v>8917600</v>
      </c>
      <c r="G116" s="131">
        <f t="shared" si="5"/>
        <v>0</v>
      </c>
      <c r="I116" s="94"/>
      <c r="K116" s="16"/>
      <c r="L116" s="16"/>
      <c r="M116" s="16"/>
    </row>
    <row r="117" spans="3:13">
      <c r="C117" s="2">
        <v>2590</v>
      </c>
      <c r="D117" s="2">
        <v>80149</v>
      </c>
      <c r="E117" s="77">
        <f>SUMIF(B$77:B$93,D117,E$77:E$93)</f>
        <v>883000</v>
      </c>
      <c r="F117" s="107">
        <v>883000</v>
      </c>
      <c r="G117" s="131">
        <f t="shared" si="5"/>
        <v>0</v>
      </c>
      <c r="I117" s="94"/>
      <c r="K117" s="16"/>
      <c r="L117" s="16"/>
      <c r="M117" s="16"/>
    </row>
    <row r="118" spans="3:13">
      <c r="C118" s="2">
        <v>2540</v>
      </c>
      <c r="D118" s="2">
        <v>85504</v>
      </c>
      <c r="E118" s="77">
        <f>SUMIF(B$49:B$74,D118,E$49:E$74)</f>
        <v>0</v>
      </c>
      <c r="F118" s="107">
        <v>0</v>
      </c>
      <c r="G118" s="131">
        <f t="shared" si="5"/>
        <v>0</v>
      </c>
      <c r="I118" s="99"/>
      <c r="K118" s="16"/>
      <c r="L118" s="16"/>
      <c r="M118" s="16"/>
    </row>
    <row r="119" spans="3:13" ht="13.5" thickBot="1">
      <c r="C119" s="2">
        <v>2590</v>
      </c>
      <c r="D119" s="2">
        <v>85404</v>
      </c>
      <c r="E119" s="77">
        <f>SUMIF(B$77:B$103,D119,E$77:E$103)</f>
        <v>96500</v>
      </c>
      <c r="F119" s="108">
        <v>96500</v>
      </c>
      <c r="G119" s="131">
        <f t="shared" si="5"/>
        <v>0</v>
      </c>
      <c r="I119" s="99"/>
      <c r="K119" s="16"/>
      <c r="L119" s="16"/>
      <c r="M119" s="16"/>
    </row>
    <row r="120" spans="3:13">
      <c r="E120" s="77">
        <f>SUM(E111:E119)</f>
        <v>13467000</v>
      </c>
      <c r="F120" s="77">
        <f>SUM(F111:F119)</f>
        <v>13467000</v>
      </c>
      <c r="G120" s="131">
        <f t="shared" si="5"/>
        <v>0</v>
      </c>
      <c r="K120" s="16"/>
      <c r="L120" s="16"/>
      <c r="M120" s="16"/>
    </row>
    <row r="121" spans="3:13">
      <c r="I121" s="98"/>
      <c r="K121" s="16"/>
      <c r="L121" s="16"/>
      <c r="M121" s="16"/>
    </row>
    <row r="122" spans="3:13">
      <c r="K122" s="16">
        <f>SUBTOTAL(9,K4:K120)</f>
        <v>12844000</v>
      </c>
      <c r="L122" s="16">
        <f t="shared" ref="L122:M122" si="6">SUBTOTAL(9,L4:L120)</f>
        <v>623000</v>
      </c>
      <c r="M122" s="16">
        <f t="shared" si="6"/>
        <v>17036900</v>
      </c>
    </row>
    <row r="124" spans="3:13">
      <c r="E124" s="2"/>
      <c r="F124" s="25" t="s">
        <v>44</v>
      </c>
      <c r="G124" s="132"/>
    </row>
    <row r="125" spans="3:13">
      <c r="D125" s="36" t="s">
        <v>35</v>
      </c>
      <c r="E125" s="77">
        <f>F105+E105</f>
        <v>19710000</v>
      </c>
      <c r="F125" s="90">
        <f>F126+F127</f>
        <v>19710000</v>
      </c>
      <c r="G125" s="133">
        <f>E125-F125</f>
        <v>0</v>
      </c>
      <c r="H125" s="76">
        <f>E125-F125</f>
        <v>0</v>
      </c>
    </row>
    <row r="126" spans="3:13">
      <c r="D126" s="36" t="s">
        <v>36</v>
      </c>
      <c r="E126" s="77">
        <f>SUMIF(I:I,"M",F:F)</f>
        <v>1778000</v>
      </c>
      <c r="F126" s="90">
        <f>F133</f>
        <v>1778000</v>
      </c>
      <c r="G126" s="133">
        <f>E126-F126</f>
        <v>0</v>
      </c>
      <c r="H126" s="76">
        <f t="shared" ref="H126:H127" si="7">E126-F126</f>
        <v>0</v>
      </c>
    </row>
    <row r="127" spans="3:13">
      <c r="D127" s="36" t="s">
        <v>37</v>
      </c>
      <c r="E127" s="77">
        <f>E125-E126</f>
        <v>17932000</v>
      </c>
      <c r="F127" s="90">
        <f>F131+F132</f>
        <v>17932000</v>
      </c>
      <c r="G127" s="133">
        <f>E127-F127</f>
        <v>0</v>
      </c>
      <c r="H127" s="76">
        <f t="shared" si="7"/>
        <v>0</v>
      </c>
    </row>
    <row r="128" spans="3:13">
      <c r="E128" s="76">
        <f>E125-E126-E127</f>
        <v>0</v>
      </c>
      <c r="F128" s="76">
        <f>F125-F126-F127</f>
        <v>0</v>
      </c>
      <c r="G128" s="132"/>
      <c r="H128"/>
    </row>
    <row r="129" spans="4:9">
      <c r="E129" s="2"/>
      <c r="F129"/>
      <c r="G129" s="132"/>
      <c r="H129"/>
    </row>
    <row r="130" spans="4:9" ht="13.5" thickBot="1">
      <c r="D130" s="2" t="s">
        <v>55</v>
      </c>
      <c r="F130" s="16"/>
      <c r="G130" s="132"/>
      <c r="H130" s="29"/>
    </row>
    <row r="131" spans="4:9">
      <c r="D131" s="2" t="s">
        <v>56</v>
      </c>
      <c r="E131" s="2"/>
      <c r="F131" s="51">
        <v>17857000</v>
      </c>
      <c r="G131" s="132"/>
      <c r="H131"/>
      <c r="I131" s="98"/>
    </row>
    <row r="132" spans="4:9">
      <c r="D132" s="36" t="s">
        <v>57</v>
      </c>
      <c r="E132" s="2"/>
      <c r="F132" s="91">
        <v>75000</v>
      </c>
      <c r="G132" s="132"/>
      <c r="H132"/>
      <c r="I132" s="98"/>
    </row>
    <row r="133" spans="4:9" ht="13.5" thickBot="1">
      <c r="D133" s="36" t="s">
        <v>58</v>
      </c>
      <c r="E133" s="2"/>
      <c r="F133" s="52">
        <v>1778000</v>
      </c>
      <c r="G133" s="132"/>
      <c r="H133"/>
      <c r="I133" s="98"/>
    </row>
    <row r="134" spans="4:9">
      <c r="E134" s="2"/>
      <c r="F134" s="16"/>
      <c r="G134" s="132"/>
      <c r="H134"/>
      <c r="I134" s="98"/>
    </row>
    <row r="135" spans="4:9">
      <c r="E135" s="2"/>
      <c r="F135"/>
      <c r="G135" s="132"/>
      <c r="H135"/>
      <c r="I135" s="98"/>
    </row>
  </sheetData>
  <autoFilter ref="A3:M105">
    <filterColumn colId="7">
      <filters>
        <filter val="TAK"/>
      </filters>
    </filterColumn>
  </autoFilter>
  <mergeCells count="5">
    <mergeCell ref="A1:F1"/>
    <mergeCell ref="E2:F2"/>
    <mergeCell ref="A2:D2"/>
    <mergeCell ref="A48:D48"/>
    <mergeCell ref="A76:D76"/>
  </mergeCells>
  <phoneticPr fontId="1" type="noConversion"/>
  <conditionalFormatting sqref="G49:G105 G4:G47">
    <cfRule type="cellIs" dxfId="0" priority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3" fitToHeight="0" orientation="portrait" r:id="rId1"/>
  <headerFooter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Arkusz1</vt:lpstr>
      <vt:lpstr>Arkusz2</vt:lpstr>
      <vt:lpstr>Arkusz3</vt:lpstr>
      <vt:lpstr>Arkusz1!Obszar_wydruku</vt:lpstr>
      <vt:lpstr>Arkusz1!OLE_LINK1</vt:lpstr>
      <vt:lpstr>Arkusz1!Tytuły_wydruku</vt:lpstr>
    </vt:vector>
  </TitlesOfParts>
  <Company>UMIG Radzymin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agoryszewski</dc:creator>
  <cp:lastModifiedBy>ewojcieszkiewicz</cp:lastModifiedBy>
  <cp:lastPrinted>2019-11-06T14:03:33Z</cp:lastPrinted>
  <dcterms:created xsi:type="dcterms:W3CDTF">2012-06-15T10:36:54Z</dcterms:created>
  <dcterms:modified xsi:type="dcterms:W3CDTF">2019-11-07T09:49:10Z</dcterms:modified>
</cp:coreProperties>
</file>